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randy\Desktop\"/>
    </mc:Choice>
  </mc:AlternateContent>
  <xr:revisionPtr revIDLastSave="0" documentId="13_ncr:1_{925A0AFC-7B9B-432F-A13A-49143A939564}" xr6:coauthVersionLast="47" xr6:coauthVersionMax="47" xr10:uidLastSave="{00000000-0000-0000-0000-000000000000}"/>
  <bookViews>
    <workbookView xWindow="-120" yWindow="-120" windowWidth="38640" windowHeight="21120" activeTab="1" xr2:uid="{25442CE4-264F-4824-850D-CA0DBFC92A38}"/>
  </bookViews>
  <sheets>
    <sheet name="Instructions" sheetId="12" r:id="rId1"/>
    <sheet name="Invoice" sheetId="7" r:id="rId2"/>
    <sheet name="OT &amp; Infringements" sheetId="11" r:id="rId3"/>
    <sheet name="Schedule A" sheetId="3" r:id="rId4"/>
    <sheet name="Calculator" sheetId="13" r:id="rId5"/>
  </sheets>
  <definedNames>
    <definedName name="Fittings" localSheetId="4">Calculator!$A$20:$A$22</definedName>
    <definedName name="Fittings">'OT &amp; Infringements'!$A$21:$A$23</definedName>
    <definedName name="Free_Day" localSheetId="4">Calculator!$A$14:$A$16</definedName>
    <definedName name="Free_Day">'OT &amp; Infringements'!$A$15:$A$17</definedName>
    <definedName name="Performances" localSheetId="4">Calculator!$A$26:$A$30</definedName>
    <definedName name="Performances">'OT &amp; Infringements'!$A$27:$A$31</definedName>
    <definedName name="Photo_and_Promo" localSheetId="4">Calculator!$A$34:$A$41</definedName>
    <definedName name="Photo_and_Promo">'OT &amp; Infringements'!$A$35:$A$42</definedName>
    <definedName name="_xlnm.Print_Area" localSheetId="1">Invoice!$A$1:$N$46</definedName>
    <definedName name="Rehearsals" localSheetId="4">Calculator!$A$3:$A$10</definedName>
    <definedName name="Rehearsals">'OT &amp; Infringements'!$A$4:$A$11</definedName>
    <definedName name="Sector_2" localSheetId="4">Calculator!$A$64:$A$70</definedName>
    <definedName name="Sector_2">'OT &amp; Infringements'!$A$65:$A$71</definedName>
    <definedName name="Touring" localSheetId="4">Calculator!$A$45:$A$49</definedName>
    <definedName name="Touring">'OT &amp; Infringements'!$A$46:$A$50</definedName>
    <definedName name="TYA" localSheetId="4">Calculator!$A$53:$A$60</definedName>
    <definedName name="TYA">'OT &amp; Infringements'!$A$54:$A$61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" i="7" l="1"/>
  <c r="N32" i="7"/>
  <c r="N31" i="7"/>
  <c r="N30" i="7"/>
  <c r="N29" i="7"/>
  <c r="N28" i="7"/>
  <c r="N27" i="7"/>
  <c r="N26" i="7"/>
  <c r="N25" i="7"/>
  <c r="M8" i="13" l="1"/>
  <c r="L8" i="13"/>
  <c r="K8" i="13"/>
  <c r="J8" i="13"/>
  <c r="I8" i="13"/>
  <c r="H8" i="13"/>
  <c r="G8" i="13"/>
  <c r="F8" i="13"/>
  <c r="E8" i="13"/>
  <c r="D8" i="13"/>
  <c r="C8" i="13"/>
  <c r="B8" i="13"/>
  <c r="M5" i="13"/>
  <c r="L5" i="13"/>
  <c r="K5" i="13"/>
  <c r="J5" i="13"/>
  <c r="I5" i="13"/>
  <c r="H5" i="13"/>
  <c r="G5" i="13"/>
  <c r="F5" i="13"/>
  <c r="E5" i="13"/>
  <c r="D5" i="13"/>
  <c r="C5" i="13"/>
  <c r="B5" i="13"/>
  <c r="M67" i="13"/>
  <c r="L67" i="13"/>
  <c r="K67" i="13"/>
  <c r="J67" i="13"/>
  <c r="I67" i="13"/>
  <c r="H67" i="13"/>
  <c r="G67" i="13"/>
  <c r="F67" i="13"/>
  <c r="D67" i="13"/>
  <c r="E67" i="13"/>
  <c r="C67" i="13"/>
  <c r="B67" i="13"/>
  <c r="B66" i="13"/>
  <c r="M69" i="13"/>
  <c r="M68" i="13"/>
  <c r="M66" i="13"/>
  <c r="M65" i="13"/>
  <c r="M64" i="13"/>
  <c r="M60" i="13"/>
  <c r="M59" i="13"/>
  <c r="M58" i="13"/>
  <c r="M57" i="13"/>
  <c r="M56" i="13"/>
  <c r="M55" i="13"/>
  <c r="M54" i="13"/>
  <c r="M53" i="13"/>
  <c r="M49" i="13"/>
  <c r="M48" i="13"/>
  <c r="M47" i="13"/>
  <c r="M46" i="13"/>
  <c r="M45" i="13"/>
  <c r="M41" i="13"/>
  <c r="M40" i="13"/>
  <c r="M39" i="13"/>
  <c r="M38" i="13"/>
  <c r="M37" i="13"/>
  <c r="M34" i="13"/>
  <c r="M30" i="13"/>
  <c r="M29" i="13"/>
  <c r="M28" i="13"/>
  <c r="M27" i="13"/>
  <c r="M26" i="13"/>
  <c r="M21" i="13"/>
  <c r="M20" i="13"/>
  <c r="M16" i="13"/>
  <c r="M15" i="13"/>
  <c r="M14" i="13"/>
  <c r="M10" i="13"/>
  <c r="M9" i="13"/>
  <c r="M7" i="13"/>
  <c r="M6" i="13"/>
  <c r="M4" i="13"/>
  <c r="M3" i="13"/>
  <c r="L69" i="13"/>
  <c r="L68" i="13"/>
  <c r="L66" i="13"/>
  <c r="L65" i="13"/>
  <c r="L64" i="13"/>
  <c r="L60" i="13"/>
  <c r="L59" i="13"/>
  <c r="L58" i="13"/>
  <c r="L57" i="13"/>
  <c r="L56" i="13"/>
  <c r="L55" i="13"/>
  <c r="L54" i="13"/>
  <c r="L53" i="13"/>
  <c r="L49" i="13"/>
  <c r="L48" i="13"/>
  <c r="L47" i="13"/>
  <c r="L46" i="13"/>
  <c r="L45" i="13"/>
  <c r="L41" i="13"/>
  <c r="L40" i="13"/>
  <c r="L39" i="13"/>
  <c r="L38" i="13"/>
  <c r="L37" i="13"/>
  <c r="L34" i="13"/>
  <c r="L30" i="13"/>
  <c r="L29" i="13"/>
  <c r="L28" i="13"/>
  <c r="L27" i="13"/>
  <c r="L26" i="13"/>
  <c r="L21" i="13"/>
  <c r="L20" i="13"/>
  <c r="L16" i="13"/>
  <c r="L15" i="13"/>
  <c r="L14" i="13"/>
  <c r="L10" i="13"/>
  <c r="L9" i="13"/>
  <c r="L7" i="13"/>
  <c r="L6" i="13"/>
  <c r="L4" i="13"/>
  <c r="L3" i="13"/>
  <c r="I69" i="13"/>
  <c r="I68" i="13"/>
  <c r="I66" i="13"/>
  <c r="I65" i="13"/>
  <c r="I64" i="13"/>
  <c r="I60" i="13"/>
  <c r="K69" i="13"/>
  <c r="K68" i="13"/>
  <c r="K66" i="13"/>
  <c r="K65" i="13"/>
  <c r="K64" i="13"/>
  <c r="K60" i="13"/>
  <c r="K59" i="13"/>
  <c r="K58" i="13"/>
  <c r="K57" i="13"/>
  <c r="K56" i="13"/>
  <c r="K55" i="13"/>
  <c r="K54" i="13"/>
  <c r="K53" i="13"/>
  <c r="K49" i="13"/>
  <c r="K48" i="13"/>
  <c r="K47" i="13"/>
  <c r="K46" i="13"/>
  <c r="K45" i="13"/>
  <c r="K41" i="13"/>
  <c r="K40" i="13"/>
  <c r="K39" i="13"/>
  <c r="K38" i="13"/>
  <c r="K37" i="13"/>
  <c r="K34" i="13"/>
  <c r="K30" i="13"/>
  <c r="K29" i="13"/>
  <c r="K28" i="13"/>
  <c r="K27" i="13"/>
  <c r="K26" i="13"/>
  <c r="K21" i="13"/>
  <c r="K20" i="13"/>
  <c r="K16" i="13"/>
  <c r="K15" i="13"/>
  <c r="K14" i="13"/>
  <c r="K10" i="13"/>
  <c r="K9" i="13"/>
  <c r="K7" i="13"/>
  <c r="K6" i="13"/>
  <c r="K4" i="13"/>
  <c r="K3" i="13"/>
  <c r="J69" i="13"/>
  <c r="J68" i="13"/>
  <c r="J66" i="13"/>
  <c r="J65" i="13"/>
  <c r="J64" i="13"/>
  <c r="J60" i="13"/>
  <c r="J59" i="13"/>
  <c r="J58" i="13"/>
  <c r="J57" i="13"/>
  <c r="J56" i="13"/>
  <c r="J55" i="13"/>
  <c r="J54" i="13"/>
  <c r="J53" i="13"/>
  <c r="J49" i="13"/>
  <c r="J48" i="13"/>
  <c r="J47" i="13"/>
  <c r="J46" i="13"/>
  <c r="J45" i="13"/>
  <c r="J41" i="13"/>
  <c r="J40" i="13"/>
  <c r="J39" i="13"/>
  <c r="J38" i="13"/>
  <c r="J37" i="13"/>
  <c r="J34" i="13"/>
  <c r="J30" i="13"/>
  <c r="J29" i="13"/>
  <c r="J28" i="13"/>
  <c r="J27" i="13"/>
  <c r="J26" i="13"/>
  <c r="J21" i="13"/>
  <c r="J20" i="13"/>
  <c r="J16" i="13"/>
  <c r="J15" i="13"/>
  <c r="J14" i="13"/>
  <c r="J10" i="13"/>
  <c r="J9" i="13"/>
  <c r="J7" i="13"/>
  <c r="J6" i="13"/>
  <c r="J4" i="13"/>
  <c r="J3" i="13"/>
  <c r="I59" i="13"/>
  <c r="I58" i="13"/>
  <c r="I57" i="13"/>
  <c r="I56" i="13"/>
  <c r="I55" i="13"/>
  <c r="I54" i="13"/>
  <c r="I53" i="13"/>
  <c r="I49" i="13"/>
  <c r="I47" i="13"/>
  <c r="I48" i="13"/>
  <c r="I46" i="13"/>
  <c r="I45" i="13"/>
  <c r="I41" i="13"/>
  <c r="I40" i="13"/>
  <c r="I39" i="13"/>
  <c r="I38" i="13"/>
  <c r="I37" i="13"/>
  <c r="I34" i="13"/>
  <c r="I30" i="13"/>
  <c r="I29" i="13"/>
  <c r="I28" i="13"/>
  <c r="I27" i="13"/>
  <c r="I26" i="13"/>
  <c r="I21" i="13"/>
  <c r="I20" i="13"/>
  <c r="I16" i="13"/>
  <c r="I15" i="13"/>
  <c r="I14" i="13"/>
  <c r="I10" i="13"/>
  <c r="I9" i="13"/>
  <c r="I7" i="13"/>
  <c r="I6" i="13"/>
  <c r="I4" i="13"/>
  <c r="I3" i="13"/>
  <c r="H69" i="13"/>
  <c r="H68" i="13"/>
  <c r="H66" i="13"/>
  <c r="H65" i="13"/>
  <c r="H64" i="13"/>
  <c r="H60" i="13"/>
  <c r="H59" i="13"/>
  <c r="H57" i="13"/>
  <c r="H58" i="13"/>
  <c r="H56" i="13"/>
  <c r="H55" i="13"/>
  <c r="H54" i="13"/>
  <c r="H53" i="13"/>
  <c r="H49" i="13"/>
  <c r="H48" i="13"/>
  <c r="H47" i="13"/>
  <c r="H46" i="13"/>
  <c r="H45" i="13"/>
  <c r="H41" i="13"/>
  <c r="H40" i="13"/>
  <c r="H39" i="13"/>
  <c r="H38" i="13"/>
  <c r="H37" i="13"/>
  <c r="H34" i="13"/>
  <c r="H30" i="13"/>
  <c r="H29" i="13"/>
  <c r="H28" i="13"/>
  <c r="H27" i="13"/>
  <c r="H26" i="13"/>
  <c r="H22" i="13"/>
  <c r="H21" i="13"/>
  <c r="H20" i="13"/>
  <c r="H16" i="13"/>
  <c r="H15" i="13"/>
  <c r="H14" i="13"/>
  <c r="H10" i="13"/>
  <c r="H9" i="13"/>
  <c r="H7" i="13"/>
  <c r="H6" i="13"/>
  <c r="H4" i="13"/>
  <c r="H3" i="13"/>
  <c r="G69" i="13"/>
  <c r="G68" i="13"/>
  <c r="G66" i="13"/>
  <c r="G65" i="13"/>
  <c r="G64" i="13"/>
  <c r="G60" i="13"/>
  <c r="G59" i="13"/>
  <c r="G58" i="13"/>
  <c r="G57" i="13"/>
  <c r="G56" i="13"/>
  <c r="G55" i="13"/>
  <c r="G54" i="13"/>
  <c r="G53" i="13"/>
  <c r="G49" i="13"/>
  <c r="G48" i="13"/>
  <c r="G47" i="13"/>
  <c r="G46" i="13"/>
  <c r="G45" i="13"/>
  <c r="G41" i="13"/>
  <c r="G40" i="13"/>
  <c r="G39" i="13"/>
  <c r="G38" i="13"/>
  <c r="G37" i="13"/>
  <c r="G34" i="13"/>
  <c r="G30" i="13"/>
  <c r="G29" i="13"/>
  <c r="G28" i="13"/>
  <c r="G27" i="13"/>
  <c r="G26" i="13"/>
  <c r="G22" i="13"/>
  <c r="G21" i="13"/>
  <c r="G20" i="13"/>
  <c r="G16" i="13"/>
  <c r="G15" i="13"/>
  <c r="G14" i="13"/>
  <c r="G10" i="13"/>
  <c r="G9" i="13"/>
  <c r="G7" i="13"/>
  <c r="G6" i="13"/>
  <c r="G4" i="13"/>
  <c r="G3" i="13"/>
  <c r="F69" i="13"/>
  <c r="F68" i="13"/>
  <c r="F66" i="13"/>
  <c r="F65" i="13"/>
  <c r="F64" i="13"/>
  <c r="F60" i="13"/>
  <c r="F59" i="13"/>
  <c r="F58" i="13"/>
  <c r="F57" i="13"/>
  <c r="F56" i="13"/>
  <c r="F55" i="13"/>
  <c r="F54" i="13"/>
  <c r="F53" i="13"/>
  <c r="F49" i="13"/>
  <c r="F48" i="13"/>
  <c r="F47" i="13"/>
  <c r="F46" i="13"/>
  <c r="F45" i="13"/>
  <c r="F41" i="13"/>
  <c r="F40" i="13"/>
  <c r="F39" i="13"/>
  <c r="F38" i="13"/>
  <c r="F37" i="13"/>
  <c r="F34" i="13"/>
  <c r="F30" i="13"/>
  <c r="F29" i="13"/>
  <c r="F28" i="13"/>
  <c r="F27" i="13"/>
  <c r="F26" i="13"/>
  <c r="F21" i="13"/>
  <c r="F20" i="13"/>
  <c r="F16" i="13"/>
  <c r="F15" i="13"/>
  <c r="F14" i="13"/>
  <c r="F10" i="13"/>
  <c r="F9" i="13"/>
  <c r="F7" i="13"/>
  <c r="F6" i="13"/>
  <c r="F4" i="13"/>
  <c r="F3" i="13"/>
  <c r="E69" i="13"/>
  <c r="E68" i="13"/>
  <c r="E66" i="13"/>
  <c r="E65" i="13"/>
  <c r="E64" i="13"/>
  <c r="E60" i="13"/>
  <c r="E59" i="13"/>
  <c r="E58" i="13"/>
  <c r="E57" i="13"/>
  <c r="E56" i="13"/>
  <c r="E55" i="13"/>
  <c r="E54" i="13"/>
  <c r="E53" i="13"/>
  <c r="E49" i="13"/>
  <c r="E48" i="13"/>
  <c r="N24" i="7" s="1"/>
  <c r="E47" i="13"/>
  <c r="E46" i="13"/>
  <c r="E45" i="13"/>
  <c r="E41" i="13"/>
  <c r="E40" i="13"/>
  <c r="E39" i="13"/>
  <c r="E38" i="13"/>
  <c r="E37" i="13"/>
  <c r="E34" i="13"/>
  <c r="E30" i="13"/>
  <c r="E29" i="13"/>
  <c r="E28" i="13"/>
  <c r="E27" i="13"/>
  <c r="E26" i="13"/>
  <c r="E21" i="13"/>
  <c r="E20" i="13"/>
  <c r="E16" i="13"/>
  <c r="E15" i="13"/>
  <c r="E14" i="13"/>
  <c r="E10" i="13"/>
  <c r="E9" i="13"/>
  <c r="E7" i="13"/>
  <c r="E6" i="13"/>
  <c r="E4" i="13"/>
  <c r="E3" i="13"/>
  <c r="D69" i="13"/>
  <c r="D68" i="13"/>
  <c r="D66" i="13"/>
  <c r="D65" i="13"/>
  <c r="D64" i="13"/>
  <c r="D60" i="13"/>
  <c r="D59" i="13"/>
  <c r="D58" i="13"/>
  <c r="D57" i="13"/>
  <c r="D56" i="13"/>
  <c r="D55" i="13"/>
  <c r="D54" i="13"/>
  <c r="D53" i="13"/>
  <c r="D49" i="13"/>
  <c r="D48" i="13"/>
  <c r="D47" i="13"/>
  <c r="D46" i="13"/>
  <c r="D45" i="13"/>
  <c r="D41" i="13"/>
  <c r="D40" i="13"/>
  <c r="D39" i="13"/>
  <c r="D38" i="13"/>
  <c r="D37" i="13"/>
  <c r="D34" i="13"/>
  <c r="D30" i="13"/>
  <c r="D29" i="13"/>
  <c r="D28" i="13"/>
  <c r="D27" i="13"/>
  <c r="D26" i="13"/>
  <c r="D21" i="13"/>
  <c r="D20" i="13"/>
  <c r="D16" i="13"/>
  <c r="D15" i="13"/>
  <c r="D14" i="13"/>
  <c r="D10" i="13"/>
  <c r="D9" i="13"/>
  <c r="D7" i="13"/>
  <c r="D6" i="13"/>
  <c r="D4" i="13"/>
  <c r="D3" i="13"/>
  <c r="C69" i="13"/>
  <c r="C68" i="13"/>
  <c r="C66" i="13"/>
  <c r="C65" i="13"/>
  <c r="C64" i="13"/>
  <c r="C60" i="13"/>
  <c r="C59" i="13"/>
  <c r="C58" i="13"/>
  <c r="C57" i="13"/>
  <c r="C56" i="13"/>
  <c r="C55" i="13"/>
  <c r="C54" i="13"/>
  <c r="C53" i="13"/>
  <c r="C49" i="13"/>
  <c r="C48" i="13"/>
  <c r="N22" i="7" s="1"/>
  <c r="C47" i="13"/>
  <c r="C46" i="13"/>
  <c r="C45" i="13"/>
  <c r="C41" i="13"/>
  <c r="C40" i="13"/>
  <c r="C39" i="13"/>
  <c r="C38" i="13"/>
  <c r="C37" i="13"/>
  <c r="C34" i="13"/>
  <c r="C30" i="13"/>
  <c r="C29" i="13"/>
  <c r="C28" i="13"/>
  <c r="C27" i="13"/>
  <c r="C26" i="13"/>
  <c r="C21" i="13"/>
  <c r="C20" i="13"/>
  <c r="C16" i="13"/>
  <c r="C15" i="13"/>
  <c r="C14" i="13"/>
  <c r="C10" i="13"/>
  <c r="C9" i="13"/>
  <c r="C7" i="13"/>
  <c r="C6" i="13"/>
  <c r="C4" i="13"/>
  <c r="C3" i="13"/>
  <c r="B69" i="13"/>
  <c r="B68" i="13"/>
  <c r="B60" i="13"/>
  <c r="B59" i="13"/>
  <c r="B58" i="13"/>
  <c r="B57" i="13"/>
  <c r="B56" i="13"/>
  <c r="B55" i="13"/>
  <c r="B48" i="13"/>
  <c r="N21" i="7" s="1"/>
  <c r="B54" i="13"/>
  <c r="B53" i="13"/>
  <c r="B49" i="13"/>
  <c r="B47" i="13"/>
  <c r="B46" i="13"/>
  <c r="B45" i="13"/>
  <c r="B41" i="13"/>
  <c r="B40" i="13"/>
  <c r="B39" i="13"/>
  <c r="B38" i="13"/>
  <c r="B37" i="13"/>
  <c r="B34" i="13"/>
  <c r="B70" i="13"/>
  <c r="B36" i="13"/>
  <c r="B35" i="13"/>
  <c r="B30" i="13"/>
  <c r="B29" i="13"/>
  <c r="B28" i="13"/>
  <c r="B27" i="13"/>
  <c r="B26" i="13"/>
  <c r="B65" i="13"/>
  <c r="B21" i="13"/>
  <c r="B20" i="13"/>
  <c r="B16" i="13"/>
  <c r="B15" i="13"/>
  <c r="B14" i="13"/>
  <c r="B10" i="13"/>
  <c r="B9" i="13"/>
  <c r="B7" i="13"/>
  <c r="B6" i="13"/>
  <c r="B4" i="13"/>
  <c r="B3" i="13"/>
  <c r="B64" i="13"/>
  <c r="M35" i="13" l="1"/>
  <c r="L35" i="13"/>
  <c r="K35" i="13"/>
  <c r="J35" i="13"/>
  <c r="I35" i="13"/>
  <c r="H35" i="13"/>
  <c r="G35" i="13"/>
  <c r="F35" i="13"/>
  <c r="E35" i="13"/>
  <c r="D35" i="13"/>
  <c r="C35" i="13"/>
  <c r="M70" i="13" l="1"/>
  <c r="L70" i="13"/>
  <c r="K70" i="13"/>
  <c r="J70" i="13"/>
  <c r="I70" i="13"/>
  <c r="H70" i="13"/>
  <c r="G70" i="13"/>
  <c r="F70" i="13"/>
  <c r="E70" i="13"/>
  <c r="D70" i="13"/>
  <c r="C70" i="13"/>
  <c r="M36" i="13"/>
  <c r="L36" i="13"/>
  <c r="K36" i="13"/>
  <c r="J36" i="13"/>
  <c r="I36" i="13"/>
  <c r="H36" i="13"/>
  <c r="G36" i="13"/>
  <c r="F36" i="13"/>
  <c r="E36" i="13"/>
  <c r="D36" i="13"/>
  <c r="C36" i="13"/>
  <c r="M22" i="13"/>
  <c r="L22" i="13"/>
  <c r="K22" i="13"/>
  <c r="J22" i="13"/>
  <c r="I22" i="13"/>
  <c r="F22" i="13"/>
  <c r="E22" i="13"/>
  <c r="D22" i="13"/>
  <c r="C22" i="13"/>
  <c r="B22" i="13" l="1"/>
  <c r="L33" i="7"/>
  <c r="L41" i="7" l="1"/>
  <c r="L39" i="7" l="1"/>
  <c r="L45" i="7" s="1"/>
  <c r="L37" i="7"/>
  <c r="L35" i="7"/>
  <c r="L43" i="7" l="1"/>
</calcChain>
</file>

<file path=xl/sharedStrings.xml><?xml version="1.0" encoding="utf-8"?>
<sst xmlns="http://schemas.openxmlformats.org/spreadsheetml/2006/main" count="395" uniqueCount="217">
  <si>
    <t>16:17</t>
  </si>
  <si>
    <t>23:01(A)</t>
  </si>
  <si>
    <t>24:03(D)</t>
  </si>
  <si>
    <t>24:03(G)</t>
  </si>
  <si>
    <t>24:03(I)(iii)</t>
  </si>
  <si>
    <t>24:04(C)</t>
  </si>
  <si>
    <t>24:09(B)(ii)</t>
  </si>
  <si>
    <t>24:10(C)</t>
  </si>
  <si>
    <t>24:13(C)</t>
  </si>
  <si>
    <t>25:02</t>
  </si>
  <si>
    <t>25:03</t>
  </si>
  <si>
    <t>26:04(A)</t>
  </si>
  <si>
    <t>39:02(A)</t>
  </si>
  <si>
    <t>43:02(A)</t>
  </si>
  <si>
    <t>43:02(C)</t>
  </si>
  <si>
    <t>47:01</t>
  </si>
  <si>
    <t>55:09</t>
  </si>
  <si>
    <t>55:16(J)(iii)</t>
  </si>
  <si>
    <t>55:17(B)</t>
  </si>
  <si>
    <t>55:20</t>
  </si>
  <si>
    <t>55:21</t>
  </si>
  <si>
    <t>55:22(C)</t>
  </si>
  <si>
    <t>55:24</t>
  </si>
  <si>
    <t>55:25</t>
  </si>
  <si>
    <t>58:07(A)</t>
  </si>
  <si>
    <t>58:09</t>
  </si>
  <si>
    <t>58:14(B)</t>
  </si>
  <si>
    <t>58:23</t>
  </si>
  <si>
    <t>60:02</t>
  </si>
  <si>
    <t>TYA</t>
  </si>
  <si>
    <t>Additional Services Remuneration</t>
  </si>
  <si>
    <t>Double Additional Services Remuneration</t>
  </si>
  <si>
    <t>Overnight Rest Penalty</t>
  </si>
  <si>
    <t>Emergency Rehearsal on Free Day</t>
  </si>
  <si>
    <t>Rehearsal on Free Day</t>
  </si>
  <si>
    <t>Invasion of Free Time between Rehearsal &amp; Performance</t>
  </si>
  <si>
    <t>Breaks between Performances</t>
  </si>
  <si>
    <t>TYA Additional Services</t>
  </si>
  <si>
    <t>Sector 2 Additional Services</t>
  </si>
  <si>
    <t>Sector 2 Calls on Free Day</t>
  </si>
  <si>
    <t>Sector 2 Overnight Rest Penalty</t>
  </si>
  <si>
    <t>Travel for Fittings before Engagement Period</t>
  </si>
  <si>
    <t>First half hour</t>
  </si>
  <si>
    <t>Next half hour</t>
  </si>
  <si>
    <t>Next hour</t>
  </si>
  <si>
    <t>Per hour</t>
  </si>
  <si>
    <t>Second half hour</t>
  </si>
  <si>
    <t>Third half hour</t>
  </si>
  <si>
    <t>Alternative</t>
  </si>
  <si>
    <t>Each subsequent hour</t>
  </si>
  <si>
    <t>2024-2025</t>
  </si>
  <si>
    <t>2025-2026</t>
  </si>
  <si>
    <t>2026-2027</t>
  </si>
  <si>
    <t>Description</t>
  </si>
  <si>
    <t>Director - Per hour (min. 4 hr call)</t>
  </si>
  <si>
    <t>Choreographer - Per hour (min. 4 hr call)</t>
  </si>
  <si>
    <t>Emergency Rehearsal on the Free Day (min. 4 hr call)</t>
  </si>
  <si>
    <t>Fittings before Engagement Period (min. 1 hr call)</t>
  </si>
  <si>
    <t>Weekly Fee</t>
  </si>
  <si>
    <t>62:04(D)</t>
  </si>
  <si>
    <t>24:05(A)(ii)/(B)</t>
  </si>
  <si>
    <t>26:04(B)</t>
  </si>
  <si>
    <t>Promotional Appearances on a Free Day (min. 4 hr call)</t>
  </si>
  <si>
    <t>49:03</t>
  </si>
  <si>
    <t xml:space="preserve">49:18(C) </t>
  </si>
  <si>
    <t xml:space="preserve">49:18(D) </t>
  </si>
  <si>
    <t>49:21(A)/49:22(E)</t>
  </si>
  <si>
    <t>Travel for Fittings Before the Engagement Period</t>
  </si>
  <si>
    <t>Costume Fittings Before the Engagement Period (min. 2 hr call)</t>
  </si>
  <si>
    <t>Promotional Appearance on the Free Day (min. 4 hr call)</t>
  </si>
  <si>
    <t>ADDITIONAL SERVICES INVOICE</t>
  </si>
  <si>
    <t>Submitted in accordance with clause 16:08.</t>
  </si>
  <si>
    <t>First Name</t>
  </si>
  <si>
    <t>Last Name</t>
  </si>
  <si>
    <t>Address</t>
  </si>
  <si>
    <t>City</t>
  </si>
  <si>
    <t>Province</t>
  </si>
  <si>
    <t>Postal Code</t>
  </si>
  <si>
    <t>Email</t>
  </si>
  <si>
    <t>Equity number</t>
  </si>
  <si>
    <t>Invoice for:</t>
  </si>
  <si>
    <t>Production</t>
  </si>
  <si>
    <t>Amount</t>
  </si>
  <si>
    <t>Sub-total</t>
  </si>
  <si>
    <t>Prov. Taxes</t>
  </si>
  <si>
    <t>RRSP contributions - payable to Equity</t>
  </si>
  <si>
    <t>Working dues - payable to Equity</t>
  </si>
  <si>
    <t>Amount payable to Artist</t>
  </si>
  <si>
    <t>Amount payable to Equity</t>
  </si>
  <si>
    <t>Excess Continuous Rehearsal</t>
  </si>
  <si>
    <t>Meal Break infringement on an Extended Day</t>
  </si>
  <si>
    <t>Additional Rehearsal after First Public Performance</t>
  </si>
  <si>
    <t>Understudy Line Rehearsal outside of rehearsal hours</t>
  </si>
  <si>
    <t>Breaks Between Performances (Standard)</t>
  </si>
  <si>
    <t>Calls during Rest Period (Overnight Rest)</t>
  </si>
  <si>
    <t>Recording Sessions outside regular rehearsal hours</t>
  </si>
  <si>
    <t>Local Touring excess of 8.5 hr span</t>
  </si>
  <si>
    <t>Bus Transportation: excess travel time (more than 2 hr)</t>
  </si>
  <si>
    <t>Per Diem - Away from Point of Origin for more than 10 hr</t>
  </si>
  <si>
    <t>Meal break is less than 1 hour</t>
  </si>
  <si>
    <t>Additional Duties requiring excess hours</t>
  </si>
  <si>
    <t>Additional Fittings</t>
  </si>
  <si>
    <t>Infringement of Free Time</t>
  </si>
  <si>
    <t>Additional Rehearsal on a Performance Day</t>
  </si>
  <si>
    <t>Not enough Notice of change</t>
  </si>
  <si>
    <t>Overnight Rest Period Infringement</t>
  </si>
  <si>
    <t>Calls outside regular rehearsal hours (Additional Services)</t>
  </si>
  <si>
    <t>Clause</t>
  </si>
  <si>
    <t>Promotional Appearances outside of allowable rehearsal hrs</t>
  </si>
  <si>
    <t>Housing not provided 12am to 8am when flight cancelled</t>
  </si>
  <si>
    <t>Housing not provided 12 am to 8 am when flight cancelled</t>
  </si>
  <si>
    <t>First Call before 7 am</t>
  </si>
  <si>
    <t>Travel during Rest Period</t>
  </si>
  <si>
    <t>Set-Ups, Strikes, Load-Ins, and Load-Outs: excess time</t>
  </si>
  <si>
    <t>Additional Services in excess of daily limits or weekly limits</t>
  </si>
  <si>
    <t>The terms of the CTA/ITA shall prevail regarding any discrepancies between this invoice and the agreement.</t>
  </si>
  <si>
    <t>%</t>
  </si>
  <si>
    <t>43:02(B)/44:04(B)</t>
  </si>
  <si>
    <t>ADDITIONAL SERVICES INVOICE TOOL INSTRUCTIONS</t>
  </si>
  <si>
    <t>This invoice tool is valid until June 20, 2027 (inclusive).</t>
  </si>
  <si>
    <t>Step 1.</t>
  </si>
  <si>
    <t>Relevant Line in Schedule A</t>
  </si>
  <si>
    <t>Step 3.</t>
  </si>
  <si>
    <t>Step 4.</t>
  </si>
  <si>
    <t>Ensure the information and calculations are accurate.</t>
  </si>
  <si>
    <t>While on the INVOICE tab, select FILE&gt; SAVE AS PDF on the TOOLBAR to save a PDF copy of the invoice.</t>
  </si>
  <si>
    <r>
      <rPr>
        <b/>
        <sz val="11"/>
        <color theme="1"/>
        <rFont val="Aptos Narrow"/>
        <family val="2"/>
        <scheme val="minor"/>
      </rPr>
      <t xml:space="preserve">Hours: </t>
    </r>
    <r>
      <rPr>
        <sz val="11"/>
        <color theme="1"/>
        <rFont val="Aptos Narrow"/>
        <family val="2"/>
        <scheme val="minor"/>
      </rPr>
      <t xml:space="preserve">Enter the number of applicable hours. </t>
    </r>
  </si>
  <si>
    <t>1/7 of weekly fee plus per diem</t>
  </si>
  <si>
    <t>Schedule A Items</t>
  </si>
  <si>
    <t>Line</t>
  </si>
  <si>
    <t>1/7 of weekly fee</t>
  </si>
  <si>
    <t>1/8 of weekly fee</t>
  </si>
  <si>
    <t>Prov. Tax #</t>
  </si>
  <si>
    <t>Select the INVOICE tab at the bottom of this spreadsheet and enter your applicable personal information.</t>
  </si>
  <si>
    <t>Step 2.</t>
  </si>
  <si>
    <r>
      <t xml:space="preserve">Date
</t>
    </r>
    <r>
      <rPr>
        <b/>
        <sz val="9"/>
        <color theme="0"/>
        <rFont val="Aptos Narrow"/>
        <family val="2"/>
        <scheme val="minor"/>
      </rPr>
      <t>(yyyy-mm-dd)</t>
    </r>
  </si>
  <si>
    <t>GST/HST #</t>
  </si>
  <si>
    <t>GST/HST</t>
  </si>
  <si>
    <t>Step 9.</t>
  </si>
  <si>
    <r>
      <t xml:space="preserve">Invoice Date </t>
    </r>
    <r>
      <rPr>
        <b/>
        <sz val="9"/>
        <color theme="1"/>
        <rFont val="Aptos Narrow"/>
        <family val="2"/>
        <scheme val="minor"/>
      </rPr>
      <t>(yyyy-mm-dd)</t>
    </r>
    <r>
      <rPr>
        <b/>
        <sz val="11"/>
        <color theme="1"/>
        <rFont val="Aptos Narrow"/>
        <family val="2"/>
        <scheme val="minor"/>
      </rPr>
      <t>:</t>
    </r>
  </si>
  <si>
    <t>Engager</t>
  </si>
  <si>
    <t xml:space="preserve"> Overtime &amp; Infringements</t>
  </si>
  <si>
    <t>Enter the name of the Engager and production. Enter your weekly fee, as it may be applicable for certain overtime or infringement calculations.</t>
  </si>
  <si>
    <t>Emergency Rehearsal on Free Day (min. 4 hr call)</t>
  </si>
  <si>
    <t xml:space="preserve">58:14(C) </t>
  </si>
  <si>
    <t>58:07</t>
  </si>
  <si>
    <t>Additional Services</t>
  </si>
  <si>
    <t>Sector 2 Emergency Rehearsal</t>
  </si>
  <si>
    <t>Breaks Between Performances (Alternative) - services during break</t>
  </si>
  <si>
    <t>Breaks Between Performances (Alternative) - services in excess</t>
  </si>
  <si>
    <t>Calls prior to Engagement Period - Local (min. 2.5 hr call)</t>
  </si>
  <si>
    <t>1/6 of weekly fee</t>
  </si>
  <si>
    <t>Calls for Recordings - additional rehearsal (1/8 of weekly fee)</t>
  </si>
  <si>
    <t>43:02(A)/44:04(B)</t>
  </si>
  <si>
    <t>Calls prior to Engagement Period - Travel</t>
  </si>
  <si>
    <t>Hours</t>
  </si>
  <si>
    <r>
      <t xml:space="preserve">If you need more information about  a type of overtime/infringement, you can click on the hyperlink next to it in the INFRINGEMENT tab. The link will open up an online copy of the CTA to the relevant clause. 
</t>
    </r>
    <r>
      <rPr>
        <i/>
        <sz val="11"/>
        <color theme="1"/>
        <rFont val="Aptos Narrow"/>
        <family val="2"/>
        <scheme val="minor"/>
      </rPr>
      <t>(The same clause applies under the ITA)</t>
    </r>
  </si>
  <si>
    <t>Repeat Step 3 for additional overtime/infringements which occurred.</t>
  </si>
  <si>
    <t>---------------------------------------------------------------</t>
  </si>
  <si>
    <t>--------------------------------------------------------------</t>
  </si>
  <si>
    <t>-------------</t>
  </si>
  <si>
    <t>------------</t>
  </si>
  <si>
    <t>-----------</t>
  </si>
  <si>
    <t>----------</t>
  </si>
  <si>
    <t>---------</t>
  </si>
  <si>
    <t>-------------------------------------------------------------</t>
  </si>
  <si>
    <t>------------------------------------------------------------</t>
  </si>
  <si>
    <t>-----------------------------------------------------------</t>
  </si>
  <si>
    <t>----------------------------------------------------------</t>
  </si>
  <si>
    <t>---------------------------------------------------------</t>
  </si>
  <si>
    <t>------------------------------------</t>
  </si>
  <si>
    <t>-------------------------------------------------------------------</t>
  </si>
  <si>
    <t>-----</t>
  </si>
  <si>
    <t>REHEARSALS</t>
  </si>
  <si>
    <t>FREE DAY</t>
  </si>
  <si>
    <t>FITTINGS</t>
  </si>
  <si>
    <t>PERFORMANCES/UNDERSTUDIES</t>
  </si>
  <si>
    <t>PHOTOS &amp; RECORDINGS/PROMO</t>
  </si>
  <si>
    <t>TOURING</t>
  </si>
  <si>
    <t>SECTOR 2</t>
  </si>
  <si>
    <t>Payable to (same as above or):</t>
  </si>
  <si>
    <t>Row 1</t>
  </si>
  <si>
    <t>Row 2</t>
  </si>
  <si>
    <t>Row 3</t>
  </si>
  <si>
    <t>Row 4</t>
  </si>
  <si>
    <t>Row 5</t>
  </si>
  <si>
    <t>Row 6</t>
  </si>
  <si>
    <t>Row 7</t>
  </si>
  <si>
    <t>Row 12</t>
  </si>
  <si>
    <t>Row 11</t>
  </si>
  <si>
    <t>Row 10</t>
  </si>
  <si>
    <t>Row 9</t>
  </si>
  <si>
    <t>Row 8</t>
  </si>
  <si>
    <t>Overnight Rest infringement - TYA</t>
  </si>
  <si>
    <t>Additional Fittings - S2</t>
  </si>
  <si>
    <t>Overnight Rest infringement - S2</t>
  </si>
  <si>
    <t>Overnight Rest infringement - R</t>
  </si>
  <si>
    <t>_____________________________________________________________</t>
  </si>
  <si>
    <t>____________________________________________________________</t>
  </si>
  <si>
    <t>___________________________________________________________</t>
  </si>
  <si>
    <t>__________________________________________________________</t>
  </si>
  <si>
    <t>_________________________________________________________</t>
  </si>
  <si>
    <t>-------------------------------------------</t>
  </si>
  <si>
    <t>________________________________________________________</t>
  </si>
  <si>
    <t>_______________________________________________________</t>
  </si>
  <si>
    <t xml:space="preserve">Step 5. </t>
  </si>
  <si>
    <t>Step 6.</t>
  </si>
  <si>
    <t xml:space="preserve">Step 7. </t>
  </si>
  <si>
    <t>Step 8.</t>
  </si>
  <si>
    <t>Don't forget to CLEAR the dates, infringement info, and hours when you're done!</t>
  </si>
  <si>
    <r>
      <rPr>
        <b/>
        <sz val="11"/>
        <color theme="1"/>
        <rFont val="Aptos Narrow"/>
        <family val="2"/>
        <scheme val="minor"/>
      </rPr>
      <t>Date:</t>
    </r>
    <r>
      <rPr>
        <sz val="11"/>
        <color theme="1"/>
        <rFont val="Aptos Narrow"/>
        <family val="2"/>
        <scheme val="minor"/>
      </rPr>
      <t xml:space="preserve"> Enter the date of the Additional Service. </t>
    </r>
  </si>
  <si>
    <r>
      <rPr>
        <b/>
        <sz val="11"/>
        <color theme="1"/>
        <rFont val="Aptos Narrow"/>
        <family val="2"/>
        <scheme val="minor"/>
      </rPr>
      <t xml:space="preserve">Overtime/Infringement: </t>
    </r>
    <r>
      <rPr>
        <sz val="11"/>
        <color theme="1"/>
        <rFont val="Aptos Narrow"/>
        <family val="2"/>
        <scheme val="minor"/>
      </rPr>
      <t>Select the appropriate overtime/infringement from the dropdown list.</t>
    </r>
  </si>
  <si>
    <t xml:space="preserve">Optional: Enter your registered tax numbers (if you have them) and the applicable tax percentages. </t>
  </si>
  <si>
    <r>
      <rPr>
        <b/>
        <sz val="11"/>
        <color theme="1"/>
        <rFont val="Aptos Narrow"/>
        <family val="2"/>
        <scheme val="minor"/>
      </rPr>
      <t>Disclaimer:</t>
    </r>
    <r>
      <rPr>
        <sz val="11"/>
        <color theme="1"/>
        <rFont val="Aptos Narrow"/>
        <family val="2"/>
        <scheme val="minor"/>
      </rPr>
      <t xml:space="preserve"> Equity has provided this tool to help you create the invoices you must submit to an engager for Additional Services, as per clause 16:08 of the CTA/ITA. Best efforts were made to ensure correct calculations, but please verify your invoice to avoid errors. In the case of any discrepancies between this invoice tool and the CTA/ITA, the applicable agreement shall prevail. 
This tool was built in Excel and may react differently when opened in another app.</t>
    </r>
  </si>
  <si>
    <t>Email the PDF invoice to the ENGAGER.</t>
  </si>
  <si>
    <t>Calls on the Free Day (min. 4 hr call)</t>
  </si>
  <si>
    <t>Travel by air, excess travel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</si>
</sst>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0.0"/>
    <numFmt numFmtId="165" formatCode="&quot;$&quot;#,##0.00"/>
    <numFmt numFmtId="166" formatCode="0.00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rgb="FFC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D2442"/>
        <bgColor indexed="64"/>
      </patternFill>
    </fill>
    <fill>
      <patternFill patternType="solid">
        <fgColor rgb="FFF0BAC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0" fontId="1" fillId="0" borderId="0" xfId="0" applyFont="1"/>
    <xf numFmtId="0" fontId="2" fillId="3" borderId="0" xfId="0" applyFont="1" applyFill="1"/>
    <xf numFmtId="0" fontId="0" fillId="2" borderId="0" xfId="0" applyFill="1"/>
    <xf numFmtId="165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0" fontId="0" fillId="0" borderId="0" xfId="0" applyAlignment="1">
      <alignment horizontal="left"/>
    </xf>
    <xf numFmtId="14" fontId="0" fillId="0" borderId="1" xfId="0" applyNumberForma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quotePrefix="1"/>
    <xf numFmtId="14" fontId="0" fillId="0" borderId="5" xfId="0" applyNumberFormat="1" applyBorder="1" applyAlignment="1" applyProtection="1">
      <alignment vertical="center"/>
      <protection locked="0"/>
    </xf>
    <xf numFmtId="14" fontId="0" fillId="2" borderId="5" xfId="0" applyNumberFormat="1" applyFill="1" applyBorder="1" applyAlignment="1" applyProtection="1">
      <alignment vertical="center"/>
      <protection locked="0"/>
    </xf>
    <xf numFmtId="7" fontId="0" fillId="2" borderId="13" xfId="0" applyNumberFormat="1" applyFill="1" applyBorder="1" applyAlignment="1">
      <alignment horizontal="center" vertical="center"/>
    </xf>
    <xf numFmtId="14" fontId="0" fillId="0" borderId="7" xfId="0" applyNumberFormat="1" applyBorder="1" applyAlignment="1" applyProtection="1">
      <alignment vertical="center"/>
      <protection locked="0"/>
    </xf>
    <xf numFmtId="7" fontId="0" fillId="0" borderId="14" xfId="0" applyNumberFormat="1" applyBorder="1" applyAlignment="1">
      <alignment horizontal="center" vertical="center"/>
    </xf>
    <xf numFmtId="14" fontId="0" fillId="2" borderId="2" xfId="0" applyNumberFormat="1" applyFill="1" applyBorder="1" applyAlignment="1" applyProtection="1">
      <alignment vertical="center"/>
      <protection locked="0"/>
    </xf>
    <xf numFmtId="14" fontId="0" fillId="2" borderId="7" xfId="0" applyNumberFormat="1" applyFill="1" applyBorder="1" applyAlignment="1" applyProtection="1">
      <alignment vertical="center"/>
      <protection locked="0"/>
    </xf>
    <xf numFmtId="7" fontId="0" fillId="2" borderId="14" xfId="0" applyNumberFormat="1" applyFill="1" applyBorder="1" applyAlignment="1">
      <alignment horizontal="center" vertical="center"/>
    </xf>
    <xf numFmtId="165" fontId="10" fillId="0" borderId="0" xfId="1" quotePrefix="1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0" fillId="2" borderId="0" xfId="0" applyFill="1" applyAlignment="1">
      <alignment horizontal="left"/>
    </xf>
    <xf numFmtId="0" fontId="0" fillId="0" borderId="13" xfId="0" applyBorder="1"/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1" fillId="0" borderId="3" xfId="0" applyFont="1" applyBorder="1"/>
    <xf numFmtId="0" fontId="0" fillId="0" borderId="4" xfId="0" applyBorder="1"/>
    <xf numFmtId="0" fontId="0" fillId="2" borderId="10" xfId="0" applyFill="1" applyBorder="1"/>
    <xf numFmtId="0" fontId="0" fillId="2" borderId="6" xfId="0" applyFill="1" applyBorder="1"/>
    <xf numFmtId="0" fontId="0" fillId="2" borderId="5" xfId="0" applyFill="1" applyBorder="1"/>
    <xf numFmtId="0" fontId="1" fillId="2" borderId="5" xfId="0" applyFont="1" applyFill="1" applyBorder="1"/>
    <xf numFmtId="0" fontId="3" fillId="2" borderId="0" xfId="0" applyFont="1" applyFill="1"/>
    <xf numFmtId="0" fontId="0" fillId="2" borderId="7" xfId="0" applyFill="1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4" borderId="5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6" xfId="0" applyFont="1" applyFill="1" applyBorder="1" applyAlignment="1">
      <alignment vertical="center"/>
    </xf>
    <xf numFmtId="166" fontId="0" fillId="0" borderId="1" xfId="0" applyNumberFormat="1" applyBorder="1" applyProtection="1">
      <protection locked="0"/>
    </xf>
    <xf numFmtId="46" fontId="5" fillId="0" borderId="0" xfId="1" quotePrefix="1" applyNumberFormat="1" applyFont="1" applyProtection="1">
      <protection locked="0"/>
    </xf>
    <xf numFmtId="49" fontId="5" fillId="0" borderId="0" xfId="1" applyNumberFormat="1" applyFont="1" applyProtection="1">
      <protection locked="0"/>
    </xf>
    <xf numFmtId="49" fontId="5" fillId="0" borderId="0" xfId="1" quotePrefix="1" applyNumberFormat="1" applyFont="1" applyProtection="1">
      <protection locked="0"/>
    </xf>
    <xf numFmtId="46" fontId="5" fillId="0" borderId="0" xfId="1" quotePrefix="1" applyNumberFormat="1" applyFont="1" applyAlignment="1" applyProtection="1">
      <protection locked="0"/>
    </xf>
    <xf numFmtId="0" fontId="11" fillId="0" borderId="0" xfId="0" applyFont="1"/>
    <xf numFmtId="0" fontId="12" fillId="0" borderId="0" xfId="0" applyFont="1"/>
    <xf numFmtId="0" fontId="2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16" fontId="0" fillId="0" borderId="0" xfId="0" quotePrefix="1" applyNumberFormat="1" applyAlignment="1">
      <alignment horizontal="left"/>
    </xf>
    <xf numFmtId="0" fontId="0" fillId="0" borderId="0" xfId="0" quotePrefix="1" applyAlignment="1">
      <alignment horizontal="left"/>
    </xf>
    <xf numFmtId="0" fontId="2" fillId="3" borderId="0" xfId="0" applyFont="1" applyFill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0" xfId="0" applyAlignment="1">
      <alignment wrapText="1"/>
    </xf>
    <xf numFmtId="0" fontId="2" fillId="3" borderId="0" xfId="0" applyFont="1" applyFill="1" applyAlignment="1">
      <alignment horizontal="center" vertical="center"/>
    </xf>
    <xf numFmtId="0" fontId="1" fillId="0" borderId="0" xfId="0" applyFont="1"/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horizontal="center" vertical="center"/>
      <protection locked="0"/>
    </xf>
    <xf numFmtId="164" fontId="0" fillId="0" borderId="8" xfId="0" applyNumberFormat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1" fillId="4" borderId="0" xfId="0" applyFont="1" applyFill="1" applyAlignment="1">
      <alignment horizontal="left" vertical="center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164" fontId="0" fillId="0" borderId="5" xfId="0" applyNumberForma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0" fillId="2" borderId="2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0" fillId="0" borderId="1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5" borderId="2" xfId="0" applyFill="1" applyBorder="1" applyAlignment="1" applyProtection="1">
      <alignment horizontal="left"/>
      <protection locked="0"/>
    </xf>
    <xf numFmtId="0" fontId="0" fillId="5" borderId="4" xfId="0" applyFill="1" applyBorder="1" applyAlignment="1" applyProtection="1">
      <alignment horizontal="left"/>
      <protection locked="0"/>
    </xf>
    <xf numFmtId="0" fontId="0" fillId="5" borderId="2" xfId="0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3" xfId="0" applyFill="1" applyBorder="1" applyAlignment="1" applyProtection="1">
      <alignment horizontal="left"/>
      <protection locked="0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0" xfId="0" applyNumberFormat="1" applyFill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165" fontId="1" fillId="4" borderId="5" xfId="0" applyNumberFormat="1" applyFont="1" applyFill="1" applyBorder="1" applyAlignment="1">
      <alignment horizontal="center" vertical="center"/>
    </xf>
    <xf numFmtId="165" fontId="1" fillId="4" borderId="0" xfId="0" applyNumberFormat="1" applyFont="1" applyFill="1" applyAlignment="1">
      <alignment horizontal="center" vertical="center"/>
    </xf>
    <xf numFmtId="165" fontId="1" fillId="4" borderId="6" xfId="0" applyNumberFormat="1" applyFont="1" applyFill="1" applyBorder="1" applyAlignment="1">
      <alignment horizontal="center" vertical="center"/>
    </xf>
    <xf numFmtId="7" fontId="1" fillId="0" borderId="2" xfId="0" applyNumberFormat="1" applyFont="1" applyBorder="1" applyAlignment="1">
      <alignment horizontal="center"/>
    </xf>
    <xf numFmtId="7" fontId="1" fillId="0" borderId="3" xfId="0" applyNumberFormat="1" applyFont="1" applyBorder="1" applyAlignment="1">
      <alignment horizontal="center"/>
    </xf>
    <xf numFmtId="7" fontId="1" fillId="0" borderId="4" xfId="0" applyNumberFormat="1" applyFont="1" applyBorder="1" applyAlignment="1">
      <alignment horizontal="center"/>
    </xf>
    <xf numFmtId="8" fontId="0" fillId="2" borderId="5" xfId="0" applyNumberFormat="1" applyFill="1" applyBorder="1" applyAlignment="1">
      <alignment horizontal="center"/>
    </xf>
    <xf numFmtId="8" fontId="0" fillId="2" borderId="0" xfId="0" applyNumberFormat="1" applyFill="1" applyAlignment="1">
      <alignment horizontal="center"/>
    </xf>
    <xf numFmtId="8" fontId="0" fillId="2" borderId="6" xfId="0" applyNumberFormat="1" applyFill="1" applyBorder="1" applyAlignment="1">
      <alignment horizontal="center"/>
    </xf>
    <xf numFmtId="8" fontId="0" fillId="0" borderId="10" xfId="0" applyNumberFormat="1" applyBorder="1" applyAlignment="1">
      <alignment horizontal="center"/>
    </xf>
    <xf numFmtId="8" fontId="0" fillId="0" borderId="11" xfId="0" applyNumberFormat="1" applyBorder="1" applyAlignment="1">
      <alignment horizontal="center"/>
    </xf>
    <xf numFmtId="8" fontId="0" fillId="0" borderId="12" xfId="0" applyNumberFormat="1" applyBorder="1" applyAlignment="1">
      <alignment horizontal="center"/>
    </xf>
    <xf numFmtId="8" fontId="0" fillId="0" borderId="7" xfId="0" applyNumberFormat="1" applyBorder="1" applyAlignment="1">
      <alignment horizontal="center"/>
    </xf>
    <xf numFmtId="8" fontId="0" fillId="0" borderId="8" xfId="0" applyNumberFormat="1" applyBorder="1" applyAlignment="1">
      <alignment horizontal="center"/>
    </xf>
    <xf numFmtId="8" fontId="0" fillId="0" borderId="9" xfId="0" applyNumberFormat="1" applyBorder="1" applyAlignment="1">
      <alignment horizontal="center"/>
    </xf>
  </cellXfs>
  <cellStyles count="2">
    <cellStyle name="Hyperlink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D2442"/>
      <color rgb="FFF0BAC7"/>
      <color rgb="FFEBA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19050</xdr:rowOff>
    </xdr:from>
    <xdr:to>
      <xdr:col>10</xdr:col>
      <xdr:colOff>0</xdr:colOff>
      <xdr:row>28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F296F1-8C52-45DA-6B82-D23391A7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734300"/>
          <a:ext cx="59150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17</xdr:row>
      <xdr:rowOff>66676</xdr:rowOff>
    </xdr:from>
    <xdr:to>
      <xdr:col>10</xdr:col>
      <xdr:colOff>9525</xdr:colOff>
      <xdr:row>19</xdr:row>
      <xdr:rowOff>531264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FBF2ED0-FFBF-EC2A-972C-CF8F2531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057651"/>
          <a:ext cx="5905500" cy="1055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76200</xdr:rowOff>
    </xdr:from>
    <xdr:to>
      <xdr:col>10</xdr:col>
      <xdr:colOff>0</xdr:colOff>
      <xdr:row>13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1CE6E3-A113-D21C-F1EF-2880B232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752725"/>
          <a:ext cx="5905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aea.com/Portals/0/Documents/Theatre/CTA-MaterialTerms.pdf" TargetMode="External"/><Relationship Id="rId18" Type="http://schemas.openxmlformats.org/officeDocument/2006/relationships/hyperlink" Target="https://www.caea.com/Portals/0/Documents/Theatre/CTA-MaterialTerms.pdf" TargetMode="External"/><Relationship Id="rId26" Type="http://schemas.openxmlformats.org/officeDocument/2006/relationships/hyperlink" Target="https://www.caea.com/Portals/0/Documents/Theatre/CTA-MaterialTerms.pdf" TargetMode="External"/><Relationship Id="rId39" Type="http://schemas.openxmlformats.org/officeDocument/2006/relationships/hyperlink" Target="https://www.caea.com/Portals/0/Documents/Theatre/CTA-MaterialTerms.pdf" TargetMode="External"/><Relationship Id="rId21" Type="http://schemas.openxmlformats.org/officeDocument/2006/relationships/hyperlink" Target="https://www.caea.com/Portals/0/Documents/Theatre/CTA-MaterialTerms.pdf" TargetMode="External"/><Relationship Id="rId34" Type="http://schemas.openxmlformats.org/officeDocument/2006/relationships/hyperlink" Target="https://www.caea.com/Portals/0/Documents/Theatre/CTA-MaterialTerms.pdf" TargetMode="External"/><Relationship Id="rId42" Type="http://schemas.openxmlformats.org/officeDocument/2006/relationships/hyperlink" Target="https://www.caea.com/Portals/0/Documents/Theatre/CTA-MaterialTerms.pdf" TargetMode="External"/><Relationship Id="rId7" Type="http://schemas.openxmlformats.org/officeDocument/2006/relationships/hyperlink" Target="https://www.caea.com/Portals/0/Documents/Theatre/CTA-MaterialTerms.pdf" TargetMode="External"/><Relationship Id="rId2" Type="http://schemas.openxmlformats.org/officeDocument/2006/relationships/hyperlink" Target="https://www.caea.com/Portals/0/Documents/Theatre/CTA-MaterialTerms.pdf" TargetMode="External"/><Relationship Id="rId16" Type="http://schemas.openxmlformats.org/officeDocument/2006/relationships/hyperlink" Target="https://www.caea.com/Portals/0/Documents/Theatre/CTA-MaterialTerms.pdf" TargetMode="External"/><Relationship Id="rId29" Type="http://schemas.openxmlformats.org/officeDocument/2006/relationships/hyperlink" Target="https://www.caea.com/Portals/0/Documents/Theatre/CTA-MaterialTerms.pdf" TargetMode="External"/><Relationship Id="rId1" Type="http://schemas.openxmlformats.org/officeDocument/2006/relationships/hyperlink" Target="https://www.caea.com/Portals/0/Documents/Theatre/CTA-MaterialTerms.pdf" TargetMode="External"/><Relationship Id="rId6" Type="http://schemas.openxmlformats.org/officeDocument/2006/relationships/hyperlink" Target="https://www.caea.com/Portals/0/Documents/Theatre/CTA-MaterialTerms.pdf" TargetMode="External"/><Relationship Id="rId11" Type="http://schemas.openxmlformats.org/officeDocument/2006/relationships/hyperlink" Target="https://www.caea.com/Portals/0/Documents/Theatre/CTA-MaterialTerms.pdf" TargetMode="External"/><Relationship Id="rId24" Type="http://schemas.openxmlformats.org/officeDocument/2006/relationships/hyperlink" Target="https://www.caea.com/Portals/0/Documents/Theatre/CTA-MaterialTerms.pdf" TargetMode="External"/><Relationship Id="rId32" Type="http://schemas.openxmlformats.org/officeDocument/2006/relationships/hyperlink" Target="https://www.caea.com/Portals/0/Documents/Theatre/CTA-MaterialTerms.pdf" TargetMode="External"/><Relationship Id="rId37" Type="http://schemas.openxmlformats.org/officeDocument/2006/relationships/hyperlink" Target="https://www.caea.com/Portals/0/Documents/Theatre/CTA-MaterialTerms.pdf" TargetMode="External"/><Relationship Id="rId40" Type="http://schemas.openxmlformats.org/officeDocument/2006/relationships/hyperlink" Target="https://www.caea.com/Portals/0/Documents/Theatre/CTA-MaterialTerms.pdf" TargetMode="External"/><Relationship Id="rId45" Type="http://schemas.openxmlformats.org/officeDocument/2006/relationships/hyperlink" Target="https://www.caea.com/Portals/0/Documents/Theatre/CTA-MaterialTerms.pdf" TargetMode="External"/><Relationship Id="rId5" Type="http://schemas.openxmlformats.org/officeDocument/2006/relationships/hyperlink" Target="https://www.caea.com/Portals/0/Documents/Theatre/CTA-MaterialTerms.pdf" TargetMode="External"/><Relationship Id="rId15" Type="http://schemas.openxmlformats.org/officeDocument/2006/relationships/hyperlink" Target="https://www.caea.com/Portals/0/Documents/Theatre/CTA-MaterialTerms.pdf" TargetMode="External"/><Relationship Id="rId23" Type="http://schemas.openxmlformats.org/officeDocument/2006/relationships/hyperlink" Target="https://www.caea.com/Portals/0/Documents/Theatre/CTA-MaterialTerms.pdf" TargetMode="External"/><Relationship Id="rId28" Type="http://schemas.openxmlformats.org/officeDocument/2006/relationships/hyperlink" Target="https://www.caea.com/Portals/0/Documents/Theatre/CTA-MaterialTerms.pdf" TargetMode="External"/><Relationship Id="rId36" Type="http://schemas.openxmlformats.org/officeDocument/2006/relationships/hyperlink" Target="https://www.caea.com/Portals/0/Documents/Theatre/CTA-MaterialTerms.pdf" TargetMode="External"/><Relationship Id="rId10" Type="http://schemas.openxmlformats.org/officeDocument/2006/relationships/hyperlink" Target="https://www.caea.com/Portals/0/Documents/Theatre/CTA-MaterialTerms.pdf" TargetMode="External"/><Relationship Id="rId19" Type="http://schemas.openxmlformats.org/officeDocument/2006/relationships/hyperlink" Target="https://www.caea.com/Portals/0/Documents/Theatre/CTA-MaterialTerms.pdf" TargetMode="External"/><Relationship Id="rId31" Type="http://schemas.openxmlformats.org/officeDocument/2006/relationships/hyperlink" Target="https://www.caea.com/Portals/0/Documents/Theatre/CTA-MaterialTerms.pdf" TargetMode="External"/><Relationship Id="rId44" Type="http://schemas.openxmlformats.org/officeDocument/2006/relationships/hyperlink" Target="https://www.caea.com/Portals/0/Documents/Theatre/CTA-MaterialTerms.pdf" TargetMode="External"/><Relationship Id="rId4" Type="http://schemas.openxmlformats.org/officeDocument/2006/relationships/hyperlink" Target="https://www.caea.com/Portals/0/Documents/Theatre/CTA-MaterialTerms.pdf" TargetMode="External"/><Relationship Id="rId9" Type="http://schemas.openxmlformats.org/officeDocument/2006/relationships/hyperlink" Target="https://www.caea.com/Portals/0/Documents/Theatre/CTA-MaterialTerms.pdf" TargetMode="External"/><Relationship Id="rId14" Type="http://schemas.openxmlformats.org/officeDocument/2006/relationships/hyperlink" Target="https://www.caea.com/Portals/0/Documents/Theatre/CTA-MaterialTerms.pdf" TargetMode="External"/><Relationship Id="rId22" Type="http://schemas.openxmlformats.org/officeDocument/2006/relationships/hyperlink" Target="https://www.caea.com/Portals/0/Documents/Theatre/CTA-MaterialTerms.pdf" TargetMode="External"/><Relationship Id="rId27" Type="http://schemas.openxmlformats.org/officeDocument/2006/relationships/hyperlink" Target="https://www.caea.com/Portals/0/Documents/Theatre/CTA-MaterialTerms.pdf" TargetMode="External"/><Relationship Id="rId30" Type="http://schemas.openxmlformats.org/officeDocument/2006/relationships/hyperlink" Target="https://www.caea.com/Portals/0/Documents/Theatre/CTA-MaterialTerms.pdf" TargetMode="External"/><Relationship Id="rId35" Type="http://schemas.openxmlformats.org/officeDocument/2006/relationships/hyperlink" Target="https://www.caea.com/Portals/0/Documents/Theatre/CTA-MaterialTerms.pdf" TargetMode="External"/><Relationship Id="rId43" Type="http://schemas.openxmlformats.org/officeDocument/2006/relationships/hyperlink" Target="https://www.caea.com/Portals/0/Documents/Theatre/CTA-MaterialTerms.pdf" TargetMode="External"/><Relationship Id="rId8" Type="http://schemas.openxmlformats.org/officeDocument/2006/relationships/hyperlink" Target="https://www.caea.com/Portals/0/Documents/Theatre/CTA-MaterialTerms.pdf" TargetMode="External"/><Relationship Id="rId3" Type="http://schemas.openxmlformats.org/officeDocument/2006/relationships/hyperlink" Target="https://www.caea.com/Portals/0/Documents/Theatre/CTA-MaterialTerms.pdf" TargetMode="External"/><Relationship Id="rId12" Type="http://schemas.openxmlformats.org/officeDocument/2006/relationships/hyperlink" Target="https://www.caea.com/Portals/0/Documents/Theatre/CTA-MaterialTerms.pdf" TargetMode="External"/><Relationship Id="rId17" Type="http://schemas.openxmlformats.org/officeDocument/2006/relationships/hyperlink" Target="https://www.caea.com/Portals/0/Documents/Theatre/CTA-MaterialTerms.pdf" TargetMode="External"/><Relationship Id="rId25" Type="http://schemas.openxmlformats.org/officeDocument/2006/relationships/hyperlink" Target="https://www.caea.com/Portals/0/Documents/Theatre/CTA-MaterialTerms.pdf" TargetMode="External"/><Relationship Id="rId33" Type="http://schemas.openxmlformats.org/officeDocument/2006/relationships/hyperlink" Target="https://www.caea.com/Portals/0/Documents/Theatre/CTA-MaterialTerms.pdf" TargetMode="External"/><Relationship Id="rId38" Type="http://schemas.openxmlformats.org/officeDocument/2006/relationships/hyperlink" Target="https://www.caea.com/Portals/0/Documents/Theatre/CTA-MaterialTerms.pdf" TargetMode="External"/><Relationship Id="rId46" Type="http://schemas.openxmlformats.org/officeDocument/2006/relationships/hyperlink" Target="https://www.caea.com/Portals/0/Documents/Theatre/CTA-MaterialTerms.pdf" TargetMode="External"/><Relationship Id="rId20" Type="http://schemas.openxmlformats.org/officeDocument/2006/relationships/hyperlink" Target="https://www.caea.com/Portals/0/Documents/Theatre/CTA-MaterialTerms.pdf" TargetMode="External"/><Relationship Id="rId41" Type="http://schemas.openxmlformats.org/officeDocument/2006/relationships/hyperlink" Target="https://www.caea.com/Portals/0/Documents/Theatre/CTA-MaterialTerm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EEBF1-2167-4468-A7DF-3F101B7CECFA}">
  <sheetPr codeName="Sheet2"/>
  <dimension ref="A1:J36"/>
  <sheetViews>
    <sheetView workbookViewId="0">
      <selection activeCell="M25" sqref="M25"/>
    </sheetView>
  </sheetViews>
  <sheetFormatPr defaultRowHeight="15" x14ac:dyDescent="0.25"/>
  <cols>
    <col min="1" max="1" width="8.140625" customWidth="1"/>
    <col min="10" max="10" width="15.5703125" customWidth="1"/>
  </cols>
  <sheetData>
    <row r="1" spans="1:10" x14ac:dyDescent="0.25">
      <c r="A1" s="66" t="s">
        <v>118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6" customHeight="1" x14ac:dyDescent="0.25"/>
    <row r="3" spans="1:10" ht="75.75" customHeight="1" x14ac:dyDescent="0.25">
      <c r="A3" s="65" t="s">
        <v>213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ht="11.25" customHeight="1" x14ac:dyDescent="0.25"/>
    <row r="5" spans="1:10" x14ac:dyDescent="0.25">
      <c r="A5" s="67" t="s">
        <v>119</v>
      </c>
      <c r="B5" s="67"/>
      <c r="C5" s="67"/>
      <c r="D5" s="67"/>
      <c r="E5" s="67"/>
      <c r="F5" s="67"/>
      <c r="G5" s="67"/>
      <c r="H5" s="67"/>
      <c r="I5" s="67"/>
      <c r="J5" s="67"/>
    </row>
    <row r="7" spans="1:10" x14ac:dyDescent="0.25">
      <c r="A7" s="3" t="s">
        <v>120</v>
      </c>
      <c r="B7" s="65" t="s">
        <v>133</v>
      </c>
      <c r="C7" s="65"/>
      <c r="D7" s="65"/>
      <c r="E7" s="65"/>
      <c r="F7" s="65"/>
      <c r="G7" s="65"/>
      <c r="H7" s="65"/>
      <c r="I7" s="65"/>
      <c r="J7" s="65"/>
    </row>
    <row r="8" spans="1:10" x14ac:dyDescent="0.25">
      <c r="A8" s="3"/>
      <c r="B8" s="65"/>
      <c r="C8" s="65"/>
      <c r="D8" s="65"/>
      <c r="E8" s="65"/>
      <c r="F8" s="65"/>
      <c r="G8" s="65"/>
      <c r="H8" s="65"/>
      <c r="I8" s="65"/>
      <c r="J8" s="65"/>
    </row>
    <row r="9" spans="1:10" ht="12.75" customHeight="1" x14ac:dyDescent="0.25">
      <c r="A9" s="3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3" t="s">
        <v>134</v>
      </c>
      <c r="B10" s="65" t="s">
        <v>142</v>
      </c>
      <c r="C10" s="65"/>
      <c r="D10" s="65"/>
      <c r="E10" s="65"/>
      <c r="F10" s="65"/>
      <c r="G10" s="65"/>
      <c r="H10" s="65"/>
      <c r="I10" s="65"/>
      <c r="J10" s="65"/>
    </row>
    <row r="11" spans="1:10" x14ac:dyDescent="0.25">
      <c r="A11" s="3"/>
      <c r="B11" s="65"/>
      <c r="C11" s="65"/>
      <c r="D11" s="65"/>
      <c r="E11" s="65"/>
      <c r="F11" s="65"/>
      <c r="G11" s="65"/>
      <c r="H11" s="65"/>
      <c r="I11" s="65"/>
      <c r="J11" s="65"/>
    </row>
    <row r="12" spans="1:10" ht="6.75" customHeight="1" x14ac:dyDescent="0.25">
      <c r="A12" s="3"/>
    </row>
    <row r="13" spans="1:10" ht="52.5" customHeight="1" x14ac:dyDescent="0.25">
      <c r="A13" s="3"/>
      <c r="B13" s="5"/>
      <c r="C13" s="5"/>
      <c r="D13" s="5"/>
      <c r="E13" s="5"/>
      <c r="F13" s="5"/>
      <c r="G13" s="5"/>
      <c r="H13" s="5"/>
      <c r="I13" s="5"/>
      <c r="J13" s="5"/>
    </row>
    <row r="14" spans="1:10" ht="12.75" customHeight="1" x14ac:dyDescent="0.25">
      <c r="A14" s="3"/>
    </row>
    <row r="15" spans="1:10" x14ac:dyDescent="0.25">
      <c r="A15" s="3" t="s">
        <v>122</v>
      </c>
      <c r="B15" t="s">
        <v>210</v>
      </c>
    </row>
    <row r="16" spans="1:10" x14ac:dyDescent="0.25">
      <c r="A16" s="3"/>
      <c r="B16" t="s">
        <v>211</v>
      </c>
    </row>
    <row r="17" spans="1:10" x14ac:dyDescent="0.25">
      <c r="A17" s="3"/>
      <c r="B17" t="s">
        <v>126</v>
      </c>
    </row>
    <row r="18" spans="1:10" ht="6.75" customHeight="1" x14ac:dyDescent="0.25">
      <c r="A18" s="3"/>
    </row>
    <row r="19" spans="1:10" ht="39.75" customHeight="1" x14ac:dyDescent="0.25">
      <c r="A19" s="3"/>
    </row>
    <row r="20" spans="1:10" ht="47.25" customHeight="1" x14ac:dyDescent="0.25">
      <c r="A20" s="3"/>
    </row>
    <row r="21" spans="1:10" x14ac:dyDescent="0.25">
      <c r="A21" s="3"/>
      <c r="B21" s="65" t="s">
        <v>156</v>
      </c>
      <c r="C21" s="65"/>
      <c r="D21" s="65"/>
      <c r="E21" s="65"/>
      <c r="F21" s="65"/>
      <c r="G21" s="65"/>
      <c r="H21" s="65"/>
      <c r="I21" s="65"/>
      <c r="J21" s="65"/>
    </row>
    <row r="22" spans="1:10" x14ac:dyDescent="0.25">
      <c r="A22" s="3"/>
      <c r="B22" s="65"/>
      <c r="C22" s="65"/>
      <c r="D22" s="65"/>
      <c r="E22" s="65"/>
      <c r="F22" s="65"/>
      <c r="G22" s="65"/>
      <c r="H22" s="65"/>
      <c r="I22" s="65"/>
      <c r="J22" s="65"/>
    </row>
    <row r="23" spans="1:10" x14ac:dyDescent="0.25">
      <c r="A23" s="3"/>
      <c r="B23" s="65"/>
      <c r="C23" s="65"/>
      <c r="D23" s="65"/>
      <c r="E23" s="65"/>
      <c r="F23" s="65"/>
      <c r="G23" s="65"/>
      <c r="H23" s="65"/>
      <c r="I23" s="65"/>
      <c r="J23" s="65"/>
    </row>
    <row r="24" spans="1:10" ht="12.75" customHeight="1" x14ac:dyDescent="0.25">
      <c r="A24" s="3"/>
    </row>
    <row r="25" spans="1:10" x14ac:dyDescent="0.25">
      <c r="A25" s="3" t="s">
        <v>123</v>
      </c>
      <c r="B25" t="s">
        <v>157</v>
      </c>
    </row>
    <row r="26" spans="1:10" ht="12" customHeight="1" x14ac:dyDescent="0.25">
      <c r="A26" s="3"/>
    </row>
    <row r="27" spans="1:10" ht="15" customHeight="1" x14ac:dyDescent="0.25">
      <c r="A27" s="3" t="s">
        <v>205</v>
      </c>
      <c r="B27" s="65" t="s">
        <v>212</v>
      </c>
      <c r="C27" s="65"/>
      <c r="D27" s="65"/>
      <c r="E27" s="65"/>
      <c r="F27" s="65"/>
      <c r="G27" s="65"/>
      <c r="H27" s="65"/>
      <c r="I27" s="65"/>
      <c r="J27" s="65"/>
    </row>
    <row r="28" spans="1:10" ht="38.25" customHeight="1" x14ac:dyDescent="0.25">
      <c r="A28" s="3"/>
    </row>
    <row r="29" spans="1:10" ht="12.75" customHeight="1" x14ac:dyDescent="0.25">
      <c r="A29" s="3"/>
    </row>
    <row r="30" spans="1:10" x14ac:dyDescent="0.25">
      <c r="A30" s="3" t="s">
        <v>206</v>
      </c>
      <c r="B30" t="s">
        <v>124</v>
      </c>
    </row>
    <row r="31" spans="1:10" ht="12.75" customHeight="1" x14ac:dyDescent="0.25">
      <c r="A31" s="3"/>
    </row>
    <row r="32" spans="1:10" x14ac:dyDescent="0.25">
      <c r="A32" s="3" t="s">
        <v>207</v>
      </c>
      <c r="B32" t="s">
        <v>125</v>
      </c>
    </row>
    <row r="33" spans="1:2" ht="12.75" customHeight="1" x14ac:dyDescent="0.25">
      <c r="A33" s="3"/>
    </row>
    <row r="34" spans="1:2" x14ac:dyDescent="0.25">
      <c r="A34" s="3" t="s">
        <v>208</v>
      </c>
      <c r="B34" t="s">
        <v>214</v>
      </c>
    </row>
    <row r="35" spans="1:2" ht="12.75" customHeight="1" x14ac:dyDescent="0.25">
      <c r="A35" s="3"/>
    </row>
    <row r="36" spans="1:2" x14ac:dyDescent="0.25">
      <c r="A36" s="3" t="s">
        <v>138</v>
      </c>
      <c r="B36" t="s">
        <v>209</v>
      </c>
    </row>
  </sheetData>
  <sheetProtection algorithmName="SHA-512" hashValue="Bpba7WlmHFNUeUVJQWP6E57VSraltt10fmvWYd7qB6KVz9GPRebjx1S4HQjeSoyAYnnzer82bAJSkM4PW0pEiw==" saltValue="hj3BSEUbfZoIOcQShrzlpA==" spinCount="100000" sheet="1" objects="1" scenarios="1" selectLockedCells="1" selectUnlockedCells="1"/>
  <mergeCells count="7">
    <mergeCell ref="B21:J23"/>
    <mergeCell ref="B27:J27"/>
    <mergeCell ref="A1:J1"/>
    <mergeCell ref="A3:J3"/>
    <mergeCell ref="A5:J5"/>
    <mergeCell ref="B7:J8"/>
    <mergeCell ref="B10:J11"/>
  </mergeCells>
  <pageMargins left="0.45" right="0.45" top="0.5" bottom="0.5" header="0.3" footer="0.3"/>
  <pageSetup paperSize="5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EEA89-5881-4CE0-A294-2E3EDE499CC5}">
  <sheetPr codeName="Sheet1"/>
  <dimension ref="A1:AN52"/>
  <sheetViews>
    <sheetView tabSelected="1" workbookViewId="0">
      <selection activeCell="N17" sqref="N17"/>
    </sheetView>
  </sheetViews>
  <sheetFormatPr defaultRowHeight="15" x14ac:dyDescent="0.25"/>
  <cols>
    <col min="1" max="1" width="10.42578125" bestFit="1" customWidth="1"/>
    <col min="2" max="2" width="17.42578125" customWidth="1"/>
    <col min="3" max="3" width="6.5703125" customWidth="1"/>
    <col min="4" max="4" width="2.5703125" customWidth="1"/>
    <col min="5" max="5" width="7.5703125" customWidth="1"/>
    <col min="6" max="6" width="3.42578125" customWidth="1"/>
    <col min="7" max="7" width="3.85546875" customWidth="1"/>
    <col min="8" max="8" width="13.85546875" customWidth="1"/>
    <col min="9" max="9" width="5.7109375" customWidth="1"/>
    <col min="10" max="10" width="6.7109375" customWidth="1"/>
    <col min="11" max="11" width="7.28515625" customWidth="1"/>
    <col min="12" max="12" width="4.85546875" customWidth="1"/>
    <col min="13" max="13" width="1.5703125" customWidth="1"/>
    <col min="14" max="14" width="11.140625" customWidth="1"/>
    <col min="15" max="15" width="3" style="56" customWidth="1"/>
    <col min="16" max="40" width="9.140625" style="56"/>
  </cols>
  <sheetData>
    <row r="1" spans="1:14" ht="21" customHeight="1" x14ac:dyDescent="0.25">
      <c r="A1" s="66" t="s">
        <v>70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6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s="5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23" t="s">
        <v>139</v>
      </c>
      <c r="M3" s="5"/>
      <c r="N3" s="9"/>
    </row>
    <row r="4" spans="1:14" ht="5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5">
      <c r="A5" s="97"/>
      <c r="B5" s="98"/>
      <c r="C5" s="99"/>
      <c r="D5" s="5"/>
      <c r="E5" s="97"/>
      <c r="F5" s="98"/>
      <c r="G5" s="98"/>
      <c r="H5" s="98"/>
      <c r="I5" s="99"/>
      <c r="J5" s="5"/>
      <c r="K5" s="5"/>
      <c r="L5" s="97"/>
      <c r="M5" s="98"/>
      <c r="N5" s="99"/>
    </row>
    <row r="6" spans="1:14" x14ac:dyDescent="0.25">
      <c r="A6" s="24" t="s">
        <v>72</v>
      </c>
      <c r="B6" s="5"/>
      <c r="C6" s="5"/>
      <c r="D6" s="5"/>
      <c r="E6" s="24" t="s">
        <v>73</v>
      </c>
      <c r="F6" s="5"/>
      <c r="G6" s="5"/>
      <c r="H6" s="5"/>
      <c r="I6" s="5"/>
      <c r="J6" s="5"/>
      <c r="K6" s="5"/>
      <c r="L6" s="24" t="s">
        <v>79</v>
      </c>
      <c r="M6" s="24"/>
      <c r="N6" s="5"/>
    </row>
    <row r="7" spans="1:14" ht="9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24" t="s">
        <v>180</v>
      </c>
      <c r="B8" s="5"/>
      <c r="C8" s="100"/>
      <c r="D8" s="105"/>
      <c r="E8" s="105"/>
      <c r="F8" s="105"/>
      <c r="G8" s="105"/>
      <c r="H8" s="101"/>
      <c r="I8" s="5"/>
      <c r="J8" s="102"/>
      <c r="K8" s="103"/>
      <c r="L8" s="103"/>
      <c r="M8" s="103"/>
      <c r="N8" s="104"/>
    </row>
    <row r="9" spans="1:14" x14ac:dyDescent="0.25">
      <c r="A9" s="24"/>
      <c r="B9" s="5"/>
      <c r="C9" s="5"/>
      <c r="D9" s="5"/>
      <c r="E9" s="5"/>
      <c r="F9" s="5"/>
      <c r="G9" s="5"/>
      <c r="H9" s="5"/>
      <c r="I9" s="25"/>
      <c r="J9" s="24" t="s">
        <v>78</v>
      </c>
      <c r="K9" s="5"/>
      <c r="L9" s="5"/>
      <c r="M9" s="5"/>
      <c r="N9" s="5"/>
    </row>
    <row r="10" spans="1:14" ht="8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97"/>
      <c r="B11" s="98"/>
      <c r="C11" s="98"/>
      <c r="D11" s="98"/>
      <c r="E11" s="99"/>
      <c r="F11" s="5"/>
      <c r="G11" s="97"/>
      <c r="H11" s="98"/>
      <c r="I11" s="99"/>
      <c r="J11" s="5"/>
      <c r="K11" s="100"/>
      <c r="L11" s="101"/>
      <c r="M11" s="5"/>
      <c r="N11" s="10"/>
    </row>
    <row r="12" spans="1:14" x14ac:dyDescent="0.25">
      <c r="A12" s="24" t="s">
        <v>74</v>
      </c>
      <c r="B12" s="5"/>
      <c r="C12" s="5"/>
      <c r="D12" s="5"/>
      <c r="E12" s="5"/>
      <c r="F12" s="5"/>
      <c r="G12" s="24" t="s">
        <v>75</v>
      </c>
      <c r="H12" s="5"/>
      <c r="I12" s="5"/>
      <c r="J12" s="5"/>
      <c r="K12" s="24" t="s">
        <v>76</v>
      </c>
      <c r="L12" s="5"/>
      <c r="M12" s="5"/>
      <c r="N12" s="24" t="s">
        <v>77</v>
      </c>
    </row>
    <row r="13" spans="1:14" ht="6.7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8.25" customHeight="1" x14ac:dyDescent="0.25"/>
    <row r="15" spans="1:14" ht="19.5" customHeight="1" x14ac:dyDescent="0.25">
      <c r="A15" s="78" t="s">
        <v>80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</row>
    <row r="16" spans="1:14" ht="5.25" customHeight="1" x14ac:dyDescent="0.25"/>
    <row r="17" spans="1:14" x14ac:dyDescent="0.25">
      <c r="A17" s="79"/>
      <c r="B17" s="80"/>
      <c r="C17" s="80"/>
      <c r="D17" s="81"/>
      <c r="F17" s="79"/>
      <c r="G17" s="80"/>
      <c r="H17" s="80"/>
      <c r="I17" s="80"/>
      <c r="J17" s="80"/>
      <c r="K17" s="80"/>
      <c r="L17" s="81"/>
      <c r="M17" s="26"/>
      <c r="N17" s="6"/>
    </row>
    <row r="18" spans="1:14" x14ac:dyDescent="0.25">
      <c r="A18" s="3" t="s">
        <v>140</v>
      </c>
      <c r="E18" s="3"/>
      <c r="F18" s="3" t="s">
        <v>81</v>
      </c>
      <c r="N18" s="3" t="s">
        <v>58</v>
      </c>
    </row>
    <row r="19" spans="1:14" ht="7.5" customHeight="1" x14ac:dyDescent="0.25"/>
    <row r="20" spans="1:14" ht="28.5" customHeight="1" x14ac:dyDescent="0.25">
      <c r="A20" s="27" t="s">
        <v>135</v>
      </c>
      <c r="B20" s="88" t="s">
        <v>141</v>
      </c>
      <c r="C20" s="89"/>
      <c r="D20" s="89"/>
      <c r="E20" s="89"/>
      <c r="F20" s="89"/>
      <c r="G20" s="89"/>
      <c r="H20" s="89"/>
      <c r="I20" s="89"/>
      <c r="J20" s="89"/>
      <c r="K20" s="90"/>
      <c r="L20" s="84" t="s">
        <v>155</v>
      </c>
      <c r="M20" s="85"/>
      <c r="N20" s="28" t="s">
        <v>82</v>
      </c>
    </row>
    <row r="21" spans="1:14" ht="22.5" customHeight="1" x14ac:dyDescent="0.25">
      <c r="A21" s="12"/>
      <c r="B21" s="91"/>
      <c r="C21" s="92"/>
      <c r="D21" s="92"/>
      <c r="E21" s="92"/>
      <c r="F21" s="92"/>
      <c r="G21" s="92"/>
      <c r="H21" s="92"/>
      <c r="I21" s="92"/>
      <c r="J21" s="92"/>
      <c r="K21" s="93"/>
      <c r="L21" s="82"/>
      <c r="M21" s="83"/>
      <c r="N21" s="16" t="str">
        <f>IF(B21="Additional Rehearsal after First Public Performance",Calculator!B3,IF(B21="Additional Rehearsal on a Performance Day",Calculator!B4,IF(B21="Calls on the Free Day (min. 4 hr call)",Calculator!B5,IF(B21="Emergency Rehearsal on the Free Day (min. 4 hr call)",Calculator!B6,IF(B21="Excess Continuous Rehearsal",Calculator!B7,IF(B21="Infringement of Free Time",Calculator!B8,IF(B21="Meal Break infringement on an Extended Day",Calculator!B9,IF(B21="Overnight Rest infringement - R",Calculator!B10,
IF(B21="Not enough Notice of change",Calculator!B14,IF(B21="Director - Per hour (min. 4 hr call)",Calculator!B15,IF(B21="Choreographer - Per hour (min. 4 hr call)",Calculator!B16,
IF(B21="Additional Fittings",Calculator!B20,IF(B21="Fittings before Engagement Period (min. 1 hr call)",Calculator!B21,IF(B21="Travel for Fittings before Engagement Period",Calculator!B22,
IF(B21="Breaks Between Performances (Standard)",Calculator!B26,IF(B21="Breaks Between Performances (Alternative) - services during break",Calculator!B27,IF(B21="Breaks Between Performances (Alternative) - services in excess",Calculator!B28,IF(B21="Overnight Rest Period Infringement",Calculator!B29,IF(B21="Understudy Line Rehearsal outside of rehearsal hours",Calculator!B30,
IF(B21="Calls prior to Engagement Period - Local (min. 2.5 hr call)",Calculator!B34,IF(B21="Calls prior to Engagement Period - Travel",Calculator!B35,IF(B21="Calls for Recordings - additional rehearsal (1/8 of weekly fee)",Calculator!B36,IF(B21="Calls outside regular rehearsal hours (Additional Services)",Calculator!B37,IF(B21="Calls during Rest Period (Overnight Rest)",Calculator!B38,IF(B21="Promotional Appearances outside of allowable rehearsal hrs",Calculator!B39,IF(B21="Promotional Appearances on a Free Day (min. 4 hr call)",Calculator!B40,IF(B21="Recording Sessions outside regular rehearsal hours",Calculator!B41,
IF(B21="Bus Transportation: excess travel time (more than 2 hr)",Calculator!B45,IF(B21="Housing not provided 12am to 8am when flight cancelled",Calculator!B46,IF(B21="Local Touring excess of 8.5 hr span",Calculator!B47,IF(B21="Travel by air, excess travel time",Calculator!B48,IF(B21="Travel during Rest Period",Calculator!B49,
IF(B21="Additional Duties requiring excess hours",Calculator!B53,IF(B21="Additional Services in excess of daily limits or weekly limits",Calculator!B54,IF(B21="First Call before 7 am",Calculator!B55,IF(B21="Housing not provided 12 am to 8 am when flight cancelled",Calculator!B56,IF(B21="Meal break is less than 1 hour",Calculator!B57,IF(B21="Overnight Rest infringement - TYA",Calculator!B58,IF(B21="Per Diem - Away from Point of Origin for more than 10 hr",Calculator!B59,IF(B21="Set-Ups, Strikes, Load-Ins, and Load-Outs: excess time",Calculator!B60,
IF(B21="Additional Services",Calculator!B64,IF(B21="Additional Fittings - S2",Calculator!B65,IF(B21="Emergency Rehearsal on Free Day (min. 4 hr call)",Calculator!B66,IF(B21="Costume Fittings Before the Engagement Period (min. 2 hr call)",Calculator!B67,IF(B21="Overnight Rest infringement - S2",Calculator!B68,IF(B21="Promotional Appearance on the Free Day (min. 4 hr call)",Calculator!B69,IF(B21="Travel for Fittings Before the Engagement Period",Calculator!B70,"")))))))))))))))))))))))))))))))))))))))))))))))</f>
        <v/>
      </c>
    </row>
    <row r="22" spans="1:14" ht="22.5" customHeight="1" x14ac:dyDescent="0.25">
      <c r="A22" s="17"/>
      <c r="B22" s="94"/>
      <c r="C22" s="95"/>
      <c r="D22" s="95"/>
      <c r="E22" s="95"/>
      <c r="F22" s="95"/>
      <c r="G22" s="95"/>
      <c r="H22" s="95"/>
      <c r="I22" s="95"/>
      <c r="J22" s="95"/>
      <c r="K22" s="96"/>
      <c r="L22" s="86"/>
      <c r="M22" s="87"/>
      <c r="N22" s="19" t="str">
        <f>IF(B22="Additional Rehearsal after First Public Performance",Calculator!C3,
IF(B22="Additional Rehearsal on a Performance Day",Calculator!C4,
IF(B22="Calls on the Free Day (min. 4 hr call)",Calculator!C5,
IF(B22="Emergency Rehearsal on the Free Day (min. 4 hr call)",Calculator!C6,
IF(B22="Excess Continuous Rehearsal",Calculator!C7,
IF(B22="Infringement of Free Time",Calculator!C8,
IF(B22="Meal Break infringement on an Extended Day",Calculator!C9,
IF(B22="Overnight Rest infringement - R",Calculator!C10,
IF(B22="Not enough Notice of change",Calculator!C14,
IF(B22="Director - Per hour (min. 4 hr call)",Calculator!C15,
IF(B22="Choreographer - Per hour (min. 4 hr call)",Calculator!C16,
IF(B22="Additional Fittings",Calculator!C20,
IF(B22="Fittings before Engagement Period (min. 1 hr call)",Calculator!C21,
IF(B22="Travel for Fittings before Engagement Period",Calculator!C22,
IF(B22="Breaks Between Performances (Standard)",Calculator!C26,
IF(B22="Breaks Between Performances (Alternative) - services during break",Calculator!C27,
IF(B22="Breaks Between Performances (Alternative) - services in excess",Calculator!C28,
IF(B22="Overnight Rest Period Infringement",Calculator!C29,
IF(B22="Understudy Line Rehearsal outside of rehearsal hours",Calculator!C30,
IF(B22="Calls prior to Engagement Period - Local (min. 2.5 hr call)",Calculator!C34,
IF(B22="Calls prior to Engagement Period - Travel",Calculator!C35,
IF(B22="Calls for Recordings - additional rehearsal (1/8 of weekly fee)",Calculator!C36,
IF(B22="Calls outside regular rehearsal hours (Additional Services)",Calculator!C37,
IF(B22="Calls during Rest Period (Overnight Rest)",Calculator!C38,
IF(B22="Promotional Appearances outside of allowable rehearsal hrs",Calculator!C39,
IF(B22="Promotional Appearances on a Free Day (min. 4 hr call)",Calculator!C40,
IF(B22="Recording Sessions outside regular rehearsal hours",Calculator!C41,
IF(B22="Bus Transportation: excess travel time (more than 2 hr)",Calculator!C45,
IF(B22="Housing not provided 12am to 8am when flight cancelled",Calculator!C46,
IF(B22="Local Touring excess of 8.5 hr span",Calculator!C47,
IF(B22="Travel by air, excess travel time",Calculator!C48,
IF(B22="Travel during Rest Period",Calculator!C49,
IF(B22="Additional Duties requiring excess hours",Calculator!C53,
IF(B22="Additional Services in excess of daily limits or weekly limits",Calculator!C54,
IF(B22="First Call before 7 am",Calculator!C55,
IF(B22="Housing not provided 12 am to 8 am when flight cancelled",Calculator!C56,
IF(B22="Meal break is less than 1 hour",Calculator!C57,
IF(B22="Overnight Rest infringement - TYA",Calculator!C58,
IF(B22="Per Diem - Away from Point of Origin for more than 10 hr",Calculator!C59,
IF(B22="Set-Ups, Strikes, Load-Ins, and Load-Outs: excess time",Calculator!C60,
IF(B22="Additional Services",Calculator!C64,
IF(B22="Additional Fittings - S2",Calculator!C65,
IF(B22="Emergency Rehearsal on Free Day (min. 4 hr call)",Calculator!C66,
IF(B22="Costume Fittings Before the Engagement Period (min. 2 hr call)",Calculator!C67,
IF(B22="Overnight Rest infringement - S2",Calculator!C68,
IF(B22="Promotional Appearance on the Free Day (min. 4 hr call)",Calculator!C69,
IF(B22="Travel for Fittings Before the Engagement Period",Calculator!C70,"")))))))))))))))))))))))))))))))))))))))))))))))</f>
        <v/>
      </c>
    </row>
    <row r="23" spans="1:14" ht="22.5" customHeight="1" x14ac:dyDescent="0.25">
      <c r="A23" s="15"/>
      <c r="B23" s="68"/>
      <c r="C23" s="69"/>
      <c r="D23" s="69"/>
      <c r="E23" s="69"/>
      <c r="F23" s="69"/>
      <c r="G23" s="69"/>
      <c r="H23" s="69"/>
      <c r="I23" s="69"/>
      <c r="J23" s="69"/>
      <c r="K23" s="70"/>
      <c r="L23" s="71"/>
      <c r="M23" s="72"/>
      <c r="N23" s="16" t="str">
        <f>IF(B23="Additional Rehearsal after First Public Performance",Calculator!D3,
IF(B23="Additional Rehearsal on a Performance Day",Calculator!D4,
IF(B23="Calls on the Free Day (min. 4 hr call)",Calculator!D5,
IF(B23="Emergency Rehearsal on the Free Day (min. 4 hr call)",Calculator!D6,
IF(B23="Excess Continuous Rehearsal",Calculator!D7,
IF(B23="Infringement of Free Time",Calculator!D8,
IF(B23="Meal Break infringement on an Extended Day",Calculator!D9,
IF(B23="Overnight Rest infringement - R",Calculator!D10,
IF(B23="Not enough Notice of change",Calculator!D14,
IF(B23="Director - Per hour (min. 4 hr call)",Calculator!D15,
IF(B23="Choreographer - Per hour (min. 4 hr call)",Calculator!D16,
IF(B23="Additional Fittings",Calculator!D20,
IF(B23="Fittings before Engagement Period (min. 1 hr call)",Calculator!D21,
IF(B23="Travel for Fittings before Engagement Period",Calculator!D22,
IF(B23="Breaks Between Performances (Standard)",Calculator!D26,
IF(B23="Breaks Between Performances (Alternative) - services during break",Calculator!D27,
IF(B23="Breaks Between Performances (Alternative) - services in excess",Calculator!D28,
IF(B23="Overnight Rest Period Infringement",Calculator!D29,
IF(B23="Understudy Line Rehearsal outside of rehearsal hours",Calculator!D30,
IF(B23="Calls prior to Engagement Period - Local (min. 2.5 hr call)",Calculator!D34,
IF(B23="Calls prior to Engagement Period - Travel",Calculator!D35,
IF(B23="Calls for Recordings - additional rehearsal (1/8 of weekly fee)",Calculator!D36,
IF(B23="Calls outside regular rehearsal hours (Additional Services)",Calculator!D37,
IF(B23="Calls during Rest Period (Overnight Rest)",Calculator!D38,
IF(B23="Promotional Appearances outside of allowable rehearsal hrs",Calculator!D39,
IF(B23="Promotional Appearances on a Free Day (min. 4 hr call)",Calculator!D40,
IF(B23="Recording Sessions outside regular rehearsal hours",Calculator!D41,
IF(B23="Bus Transportation: excess travel time (more than 2 hr)",Calculator!D45,
IF(B23="Housing not provided 12am to 8am when flight cancelled",Calculator!D46,
IF(B23="Local Touring excess of 8.5 hr span",Calculator!D47,
IF(B23="Travel by air, excess travel time",Calculator!D48,
IF(B23="Travel during Rest Period",Calculator!D49,
IF(B23="Additional Duties requiring excess hours",Calculator!D53,
IF(B23="Additional Services in excess of daily limits or weekly limits",Calculator!D54,
IF(B23="First Call before 7 am",Calculator!D55,
IF(B23="Housing not provided 12 am to 8 am when flight cancelled",Calculator!D56,
IF(B23="Meal break is less than 1 hour",Calculator!D57,
IF(B23="Overnight Rest infringement - TYA",Calculator!D58,
IF(B23="Per Diem - Away from Point of Origin for more than 10 hr",Calculator!D59,
IF(B23="Set-Ups, Strikes, Load-Ins, and Load-Outs: excess time",Calculator!D60,
IF(B23="Additional Services",Calculator!D64,
IF(B23="Additional Fittings - S2",Calculator!D65,
IF(B23="Emergency Rehearsal on Free Day (min. 4 hr call)",Calculator!D66,
IF(B23="Costume Fittings Before the Engagement Period (min. 2 hr call)",Calculator!D67,
IF(B23="Overnight Rest infringement - S2",Calculator!D68,
IF(B23="Promotional Appearance on the Free Day (min. 4 hr call)",Calculator!D69,
IF(B23="Travel for Fittings Before the Engagement Period",Calculator!D70,"")))))))))))))))))))))))))))))))))))))))))))))))</f>
        <v/>
      </c>
    </row>
    <row r="24" spans="1:14" ht="22.5" customHeight="1" x14ac:dyDescent="0.25">
      <c r="A24" s="18"/>
      <c r="B24" s="75"/>
      <c r="C24" s="76"/>
      <c r="D24" s="76"/>
      <c r="E24" s="76"/>
      <c r="F24" s="76"/>
      <c r="G24" s="76"/>
      <c r="H24" s="76"/>
      <c r="I24" s="76"/>
      <c r="J24" s="76"/>
      <c r="K24" s="77"/>
      <c r="L24" s="73"/>
      <c r="M24" s="74"/>
      <c r="N24" s="19" t="str">
        <f>IF(B24="Additional Rehearsal after First Public Performance",Calculator!E3,
IF(B24="Additional Rehearsal on a Performance Day",Calculator!E4,
IF(B24="Calls on the Free Day (min. 4 hr call)",Calculator!E5,
IF(B24="Emergency Rehearsal on the Free Day (min. 4 hr call)",Calculator!E6,
IF(B24="Excess Continuous Rehearsal",Calculator!E7,
IF(B24="Infringement of Free Time",Calculator!E8,
IF(B24="Meal Break infringement on an Extended Day",Calculator!E9,
IF(B24="Overnight Rest infringement - R",Calculator!E10,
IF(B24="Not enough Notice of change",Calculator!E14,
IF(B24="Director - Per hour (min. 4 hr call)",Calculator!E15,
IF(B24="Choreographer - Per hour (min. 4 hr call)",Calculator!E16,
IF(B24="Additional Fittings",Calculator!E20,
IF(B24="Fittings before Engagement Period (min. 1 hr call)",Calculator!E21,
IF(B24="Travel for Fittings before Engagement Period",Calculator!E22,
IF(B24="Breaks Between Performances (Standard)",Calculator!E26,
IF(B24="Breaks Between Performances (Alternative) - services during break",Calculator!E27,
IF(B24="Breaks Between Performances (Alternative) - services in excess",Calculator!E28,
IF(B24="Overnight Rest Period Infringement",Calculator!E29,
IF(B24="Understudy Line Rehearsal outside of rehearsal hours",Calculator!E30,
IF(B24="Calls prior to Engagement Period - Local (min. 2.5 hr call)",Calculator!E34,
IF(B24="Calls prior to Engagement Period - Travel",Calculator!E35,
IF(B24="Calls for Recordings - additional rehearsal (1/8 of weekly fee)",Calculator!E36,
IF(B24="Calls outside regular rehearsal hours (Additional Services)",Calculator!E37,
IF(B24="Calls during Rest Period (Overnight Rest)",Calculator!E38,
IF(B24="Promotional Appearances outside of allowable rehearsal hrs",Calculator!E39,
IF(B24="Promotional Appearances on a Free Day (min. 4 hr call)",Calculator!E40,
IF(B24="Recording Sessions outside regular rehearsal hours",Calculator!E41,
IF(B24="Bus Transportation: excess travel time (more than 2 hr)",Calculator!E45,
IF(B24="Housing not provided 12am to 8am when flight cancelled",Calculator!E46,
IF(B24="Local Touring excess of 8.5 hr span",Calculator!E47,
IF(B24="Travel by air, excess travel time",Calculator!E48,
IF(B24="Travel during Rest Period",Calculator!E49,
IF(B24="Additional Duties requiring excess hours",Calculator!E53,
IF(B24="Additional Services in excess of daily limits or weekly limits",Calculator!E54,
IF(B24="First Call before 7 am",Calculator!E55,
IF(B24="Housing not provided 12 am to 8 am when flight cancelled",Calculator!E56,
IF(B24="Meal break is less than 1 hour",Calculator!E57,
IF(B24="Overnight Rest infringement - TYA",Calculator!E58,
IF(B24="Per Diem - Away from Point of Origin for more than 10 hr",Calculator!E59,
IF(B24="Set-Ups, Strikes, Load-Ins, and Load-Outs: excess time",Calculator!E60,
IF(B24="Additional Services",Calculator!E64,
IF(B24="Additional Fittings - S2",Calculator!E65,
IF(B24="Emergency Rehearsal on Free Day (min. 4 hr call)",Calculator!E66,
IF(B24="Costume Fittings Before the Engagement Period (min. 2 hr call)",Calculator!E67,
IF(B24="Overnight Rest infringement - S2",Calculator!E68,
IF(B24="Promotional Appearance on the Free Day (min. 4 hr call)",Calculator!E69,
IF(B24="Travel for Fittings Before the Engagement Period",Calculator!E70,"")))))))))))))))))))))))))))))))))))))))))))))))</f>
        <v/>
      </c>
    </row>
    <row r="25" spans="1:14" ht="22.5" customHeight="1" x14ac:dyDescent="0.25">
      <c r="A25" s="15"/>
      <c r="B25" s="68"/>
      <c r="C25" s="69"/>
      <c r="D25" s="69"/>
      <c r="E25" s="69"/>
      <c r="F25" s="69"/>
      <c r="G25" s="69"/>
      <c r="H25" s="69"/>
      <c r="I25" s="69"/>
      <c r="J25" s="69"/>
      <c r="K25" s="70"/>
      <c r="L25" s="71"/>
      <c r="M25" s="72"/>
      <c r="N25" s="16" t="str">
        <f>IF(B25="Additional Rehearsal after First Public Performance",Calculator!F3,
IF(B25="Additional Rehearsal on a Performance Day",Calculator!F4,
IF(B25="Calls on the Free Day (min. 4 hr call)",Calculator!F5,
IF(B25="Emergency Rehearsal on the Free Day (min. 4 hr call)",Calculator!F6,
IF(B25="Excess Continuous Rehearsal",Calculator!F7,
IF(B25="Infringement of Free Time",Calculator!F8,
IF(B25="Meal Break infringement on an Extended Day",Calculator!F9,
IF(B25="Overnight Rest infringement - R",Calculator!F10,
IF(B25="Not enough Notice of change",Calculator!F14,
IF(B25="Director - Per hour (min. 4 hr call)",Calculator!F15,
IF(B25="Choreographer - Per hour (min. 4 hr call)",Calculator!F16,
IF(B25="Additional Fittings",Calculator!F20,
IF(B25="Fittings before Engagement Period (min. 1 hr call)",Calculator!F21,
IF(B25="Travel for Fittings before Engagement Period",Calculator!F22,
IF(B25="Breaks Between Performances (Standard)",Calculator!F26,
IF(B25="Breaks Between Performances (Alternative) - services during break",Calculator!F27,
IF(B25="Breaks Between Performances (Alternative) - services in excess",Calculator!F28,
IF(B25="Overnight Rest Period Infringement",Calculator!F29,
IF(B25="Understudy Line Rehearsal outside of rehearsal hours",Calculator!F30,
IF(B25="Calls prior to Engagement Period - Local (min. 2.5 hr call)",Calculator!F34,
IF(B25="Calls prior to Engagement Period - Travel",Calculator!F35,
IF(B25="Calls for Recordings - additional rehearsal (1/8 of weekly fee)",Calculator!F36,
IF(B25="Calls outside regular rehearsal hours (Additional Services)",Calculator!F37,
IF(B25="Calls during Rest Period (Overnight Rest)",Calculator!F38,
IF(B25="Promotional Appearances outside of allowable rehearsal hrs",Calculator!F39,
IF(B25="Promotional Appearances on a Free Day (min. 4 hr call)",Calculator!F40,
IF(B25="Recording Sessions outside regular rehearsal hours",Calculator!F41,
IF(B25="Bus Transportation: excess travel time (more than 2 hr)",Calculator!F45,
IF(B25="Housing not provided 12am to 8am when flight cancelled",Calculator!F46,
IF(B25="Local Touring excess of 8.5 hr span",Calculator!F47,
IF(B25="Travel by air, excess travel time",Calculator!F48,
IF(B25="Travel during Rest Period",Calculator!F49,
IF(B25="Additional Duties requiring excess hours",Calculator!F53,
IF(B25="Additional Services in excess of daily limits or weekly limits",Calculator!F54,
IF(B25="First Call before 7 am",Calculator!F55,
IF(B25="Housing not provided 12 am to 8 am when flight cancelled",Calculator!F56,
IF(B25="Meal break is less than 1 hour",Calculator!F57,
IF(B25="Overnight Rest infringement - TYA",Calculator!F58,
IF(B25="Per Diem - Away from Point of Origin for more than 10 hr",Calculator!F59,
IF(B25="Set-Ups, Strikes, Load-Ins, and Load-Outs: excess time",Calculator!F60,
IF(B25="Additional Services",Calculator!F64,
IF(B25="Additional Fittings - S2",Calculator!F65,
IF(B25="Emergency Rehearsal on Free Day (min. 4 hr call)",Calculator!F66,
IF(B25="Costume Fittings Before the Engagement Period (min. 2 hr call)",Calculator!F67,
IF(B25="Overnight Rest infringement - S2",Calculator!F68,
IF(B25="Promotional Appearance on the Free Day (min. 4 hr call)",Calculator!F69,
IF(B25="Travel for Fittings Before the Engagement Period",Calculator!F70,"")))))))))))))))))))))))))))))))))))))))))))))))</f>
        <v/>
      </c>
    </row>
    <row r="26" spans="1:14" ht="22.5" customHeight="1" x14ac:dyDescent="0.25">
      <c r="A26" s="18"/>
      <c r="B26" s="75"/>
      <c r="C26" s="76"/>
      <c r="D26" s="76"/>
      <c r="E26" s="76"/>
      <c r="F26" s="76"/>
      <c r="G26" s="76"/>
      <c r="H26" s="76"/>
      <c r="I26" s="76"/>
      <c r="J26" s="76"/>
      <c r="K26" s="77"/>
      <c r="L26" s="73"/>
      <c r="M26" s="74"/>
      <c r="N26" s="19" t="str">
        <f>IF(B26="Additional Rehearsal after First Public Performance",Calculator!G3,
IF(B26="Additional Rehearsal on a Performance Day",Calculator!G4,
IF(B26="Calls on the Free Day (min. 4 hr call)",Calculator!G5,
IF(B26="Emergency Rehearsal on the Free Day (min. 4 hr call)",Calculator!G6,
IF(B26="Excess Continuous Rehearsal",Calculator!G7,
IF(B26="Infringement of Free Time",Calculator!G8,
IF(B26="Meal Break infringement on an Extended Day",Calculator!G9,
IF(B26="Overnight Rest infringement - R",Calculator!G10,
IF(B26="Not enough Notice of change",Calculator!G14,
IF(B26="Director - Per hour (min. 4 hr call)",Calculator!G15,
IF(B26="Choreographer - Per hour (min. 4 hr call)",Calculator!G16,
IF(B26="Additional Fittings",Calculator!G20,
IF(B26="Fittings before Engagement Period (min. 1 hr call)",Calculator!G21,
IF(B26="Travel for Fittings before Engagement Period",Calculator!G22,
IF(B26="Breaks Between Performances (Standard)",Calculator!G26,
IF(B26="Breaks Between Performances (Alternative) - services during break",Calculator!G27,
IF(B26="Breaks Between Performances (Alternative) - services in excess",Calculator!G28,
IF(B26="Overnight Rest Period Infringement",Calculator!G29,
IF(B26="Understudy Line Rehearsal outside of rehearsal hours",Calculator!G30,
IF(B26="Calls prior to Engagement Period - Local (min. 2.5 hr call)",Calculator!G34,
IF(B26="Calls prior to Engagement Period - Travel",Calculator!G35,
IF(B26="Calls for Recordings - additional rehearsal (1/8 of weekly fee)",Calculator!G36,
IF(B26="Calls outside regular rehearsal hours (Additional Services)",Calculator!G37,
IF(B26="Calls during Rest Period (Overnight Rest)",Calculator!G38,
IF(B26="Promotional Appearances outside of allowable rehearsal hrs",Calculator!G39,
IF(B26="Promotional Appearances on a Free Day (min. 4 hr call)",Calculator!G40,
IF(B26="Recording Sessions outside regular rehearsal hours",Calculator!G41,
IF(B26="Bus Transportation: excess travel time (more than 2 hr)",Calculator!G45,
IF(B26="Housing not provided 12am to 8am when flight cancelled",Calculator!G46,
IF(B26="Local Touring excess of 8.5 hr span",Calculator!G47,
IF(B26="Travel by air, excess travel time",Calculator!G48,
IF(B26="Travel during Rest Period",Calculator!G49,
IF(B26="Additional Duties requiring excess hours",Calculator!G53,
IF(B26="Additional Services in excess of daily limits or weekly limits",Calculator!G54,
IF(B26="First Call before 7 am",Calculator!G55,
IF(B26="Housing not provided 12 am to 8 am when flight cancelled",Calculator!G56,
IF(B26="Meal break is less than 1 hour",Calculator!G57,
IF(B26="Overnight Rest infringement - TYA",Calculator!G58,
IF(B26="Per Diem - Away from Point of Origin for more than 10 hr",Calculator!G59,
IF(B26="Set-Ups, Strikes, Load-Ins, and Load-Outs: excess time",Calculator!G60,
IF(B26="Additional Services",Calculator!G64,
IF(B26="Additional Fittings - S2",Calculator!G65,
IF(B26="Emergency Rehearsal on Free Day (min. 4 hr call)",Calculator!G66,
IF(B26="Costume Fittings Before the Engagement Period (min. 2 hr call)",Calculator!G67,
IF(B26="Overnight Rest infringement - S2",Calculator!G68,
IF(B26="Promotional Appearance on the Free Day (min. 4 hr call)",Calculator!G69,
IF(B26="Travel for Fittings Before the Engagement Period",Calculator!G70,"")))))))))))))))))))))))))))))))))))))))))))))))</f>
        <v/>
      </c>
    </row>
    <row r="27" spans="1:14" ht="22.5" customHeight="1" x14ac:dyDescent="0.25">
      <c r="A27" s="15"/>
      <c r="B27" s="68"/>
      <c r="C27" s="69"/>
      <c r="D27" s="69"/>
      <c r="E27" s="69"/>
      <c r="F27" s="69"/>
      <c r="G27" s="69"/>
      <c r="H27" s="69"/>
      <c r="I27" s="69"/>
      <c r="J27" s="69"/>
      <c r="K27" s="70"/>
      <c r="L27" s="71"/>
      <c r="M27" s="72"/>
      <c r="N27" s="16" t="str">
        <f>IF(B27="Additional Rehearsal after First Public Performance",Calculator!H3,
IF(B27="Additional Rehearsal on a Performance Day",Calculator!H4,
IF(B27="Calls on the Free Day (min. 4 hr call)",Calculator!H5,
IF(B27="Emergency Rehearsal on the Free Day (min. 4 hr call)",Calculator!H6,
IF(B27="Excess Continuous Rehearsal",Calculator!H7,
IF(B27="Infringement of Free Time",Calculator!H8,
IF(B27="Meal Break infringement on an Extended Day",Calculator!H9,
IF(B27="Overnight Rest infringement - R",Calculator!H10,
IF(B27="Not enough Notice of change",Calculator!H14,
IF(B27="Director - Per hour (min. 4 hr call)",Calculator!H15,
IF(B27="Choreographer - Per hour (min. 4 hr call)",Calculator!H16,
IF(B27="Additional Fittings",Calculator!H20,
IF(B27="Fittings before Engagement Period (min. 1 hr call)",Calculator!H21,
IF(B27="Travel for Fittings before Engagement Period",Calculator!H22,
IF(B27="Breaks Between Performances (Standard)",Calculator!H26,
IF(B27="Breaks Between Performances (Alternative) - services during break",Calculator!H27,
IF(B27="Breaks Between Performances (Alternative) - services in excess",Calculator!H28,
IF(B27="Overnight Rest Period Infringement",Calculator!H29,
IF(B27="Understudy Line Rehearsal outside of rehearsal hours",Calculator!H30,
IF(B27="Calls prior to Engagement Period - Local (min. 2.5 hr call)",Calculator!H34,
IF(B27="Calls prior to Engagement Period - Travel",Calculator!H35,
IF(B27="Calls for Recordings - additional rehearsal (1/8 of weekly fee)",Calculator!H36,
IF(B27="Calls outside regular rehearsal hours (Additional Services)",Calculator!H37,
IF(B27="Calls during Rest Period (Overnight Rest)",Calculator!H38,
IF(B27="Promotional Appearances outside of allowable rehearsal hrs",Calculator!H39,
IF(B27="Promotional Appearances on a Free Day (min. 4 hr call)",Calculator!H40,
IF(B27="Recording Sessions outside regular rehearsal hours",Calculator!H41,
IF(B27="Bus Transportation: excess travel time (more than 2 hr)",Calculator!H45,
IF(B27="Housing not provided 12am to 8am when flight cancelled",Calculator!H46,
IF(B27="Local Touring excess of 8.5 hr span",Calculator!H47,
IF(B27="Travel by air, excess travel time",Calculator!H48,
IF(B27="Travel during Rest Period",Calculator!H49,
IF(B27="Additional Duties requiring excess hours",Calculator!H53,
IF(B27="Additional Services in excess of daily limits or weekly limits",Calculator!H54,
IF(B27="First Call before 7 am",Calculator!H55,
IF(B27="Housing not provided 12 am to 8 am when flight cancelled",Calculator!H56,
IF(B27="Meal break is less than 1 hour",Calculator!H57,
IF(B27="Overnight Rest infringement - TYA",Calculator!H58,
IF(B27="Per Diem - Away from Point of Origin for more than 10 hr",Calculator!H59,
IF(B27="Set-Ups, Strikes, Load-Ins, and Load-Outs: excess time",Calculator!H60,
IF(B27="Additional Services",Calculator!H64,
IF(B27="Additional Fittings - S2",Calculator!H65,
IF(B27="Emergency Rehearsal on Free Day (min. 4 hr call)",Calculator!H66,
IF(B27="Costume Fittings Before the Engagement Period (min. 2 hr call)",Calculator!H67,
IF(B27="Overnight Rest infringement - S2",Calculator!H68,
IF(B27="Promotional Appearance on the Free Day (min. 4 hr call)",Calculator!H69,
IF(B27="Travel for Fittings Before the Engagement Period",Calculator!H70,"")))))))))))))))))))))))))))))))))))))))))))))))</f>
        <v/>
      </c>
    </row>
    <row r="28" spans="1:14" ht="22.5" customHeight="1" x14ac:dyDescent="0.25">
      <c r="A28" s="18"/>
      <c r="B28" s="75"/>
      <c r="C28" s="76"/>
      <c r="D28" s="76"/>
      <c r="E28" s="76"/>
      <c r="F28" s="76"/>
      <c r="G28" s="76"/>
      <c r="H28" s="76"/>
      <c r="I28" s="76"/>
      <c r="J28" s="76"/>
      <c r="K28" s="77"/>
      <c r="L28" s="73"/>
      <c r="M28" s="74"/>
      <c r="N28" s="19" t="str">
        <f>IF(B28="Additional Rehearsal after First Public Performance",Calculator!I3,
IF(B28="Additional Rehearsal on a Performance Day",Calculator!I4,
IF(B28="Calls on the Free Day (min. 4 hr call)",Calculator!I5,
IF(B28="Emergency Rehearsal on the Free Day (min. 4 hr call)",Calculator!I6,
IF(B28="Excess Continuous Rehearsal",Calculator!I7,
IF(B28="Infringement of Free Time",Calculator!I8,
IF(B28="Meal Break infringement on an Extended Day",Calculator!I9,
IF(B28="Overnight Rest infringement - R",Calculator!I10,
IF(B28="Not enough Notice of change",Calculator!I14,
IF(B28="Director - Per hour (min. 4 hr call)",Calculator!I15,
IF(B28="Choreographer - Per hour (min. 4 hr call)",Calculator!I16,
IF(B28="Additional Fittings",Calculator!I20,
IF(B28="Fittings before Engagement Period (min. 1 hr call)",Calculator!I21,
IF(B28="Travel for Fittings before Engagement Period",Calculator!I22,
IF(B28="Breaks Between Performances (Standard)",Calculator!I26,
IF(B28="Breaks Between Performances (Alternative) - services during break",Calculator!I27,
IF(B28="Breaks Between Performances (Alternative) - services in excess",Calculator!I28,
IF(B28="Overnight Rest Period Infringement",Calculator!I29,
IF(B28="Understudy Line Rehearsal outside of rehearsal hours",Calculator!I30,
IF(B28="Calls prior to Engagement Period - Local (min. 2.5 hr call)",Calculator!I34,
IF(B28="Calls prior to Engagement Period - Travel",Calculator!I35,
IF(B28="Calls for Recordings - additional rehearsal (1/8 of weekly fee)",Calculator!I36,
IF(B28="Calls outside regular rehearsal hours (Additional Services)",Calculator!I37,
IF(B28="Calls during Rest Period (Overnight Rest)",Calculator!I38,
IF(B28="Promotional Appearances outside of allowable rehearsal hrs",Calculator!I39,
IF(B28="Promotional Appearances on a Free Day (min. 4 hr call)",Calculator!I40,
IF(B28="Recording Sessions outside regular rehearsal hours",Calculator!I41,
IF(B28="Bus Transportation: excess travel time (more than 2 hr)",Calculator!I45,
IF(B28="Housing not provided 12am to 8am when flight cancelled",Calculator!I46,
IF(B28="Local Touring excess of 8.5 hr span",Calculator!I47,
IF(B28="Travel by air, excess travel time",Calculator!I48,
IF(B28="Travel during Rest Period",Calculator!I49,
IF(B28="Additional Duties requiring excess hours",Calculator!I53,
IF(B28="Additional Services in excess of daily limits or weekly limits",Calculator!I54,
IF(B28="First Call before 7 am",Calculator!I55,
IF(B28="Housing not provided 12 am to 8 am when flight cancelled",Calculator!I56,
IF(B28="Meal break is less than 1 hour",Calculator!I57,
IF(B28="Overnight Rest infringement - TYA",Calculator!I58,
IF(B28="Per Diem - Away from Point of Origin for more than 10 hr",Calculator!I59,
IF(B28="Set-Ups, Strikes, Load-Ins, and Load-Outs: excess time",Calculator!I60,
IF(B28="Additional Services",Calculator!I64,
IF(B28="Additional Fittings - S2",Calculator!I65,
IF(B28="Emergency Rehearsal on Free Day (min. 4 hr call)",Calculator!I66,
IF(B28="Costume Fittings Before the Engagement Period (min. 2 hr call)",Calculator!I67,
IF(B28="Overnight Rest infringement - S2",Calculator!I68,
IF(B28="Promotional Appearance on the Free Day (min. 4 hr call)",Calculator!I69,
IF(B28="Travel for Fittings Before the Engagement Period",Calculator!I70,"")))))))))))))))))))))))))))))))))))))))))))))))</f>
        <v/>
      </c>
    </row>
    <row r="29" spans="1:14" ht="22.5" customHeight="1" x14ac:dyDescent="0.25">
      <c r="A29" s="15"/>
      <c r="B29" s="68"/>
      <c r="C29" s="69"/>
      <c r="D29" s="69"/>
      <c r="E29" s="69"/>
      <c r="F29" s="69"/>
      <c r="G29" s="69"/>
      <c r="H29" s="69"/>
      <c r="I29" s="69"/>
      <c r="J29" s="69"/>
      <c r="K29" s="70"/>
      <c r="L29" s="71"/>
      <c r="M29" s="72"/>
      <c r="N29" s="16" t="str">
        <f>IF(B29="Additional Rehearsal after First Public Performance",Calculator!J3,
IF(B29="Additional Rehearsal on a Performance Day",Calculator!J4,
IF(B29="Calls on the Free Day (min. 4 hr call)",Calculator!J5,
IF(B29="Emergency Rehearsal on the Free Day (min. 4 hr call)",Calculator!J6,
IF(B29="Excess Continuous Rehearsal",Calculator!J7,
IF(B29="Infringement of Free Time",Calculator!J8,
IF(B29="Meal Break infringement on an Extended Day",Calculator!J9,
IF(B29="Overnight Rest infringement - R",Calculator!J10,
IF(B29="Not enough Notice of change",Calculator!J14,
IF(B29="Director - Per hour (min. 4 hr call)",Calculator!J15,
IF(B29="Choreographer - Per hour (min. 4 hr call)",Calculator!J16,
IF(B29="Additional Fittings",Calculator!J20,
IF(B29="Fittings before Engagement Period (min. 1 hr call)",Calculator!J21,
IF(B29="Travel for Fittings before Engagement Period",Calculator!J22,
IF(B29="Breaks Between Performances (Standard)",Calculator!J26,
IF(B29="Breaks Between Performances (Alternative) - services during break",Calculator!J27,
IF(B29="Breaks Between Performances (Alternative) - services in excess",Calculator!J28,
IF(B29="Overnight Rest Period Infringement",Calculator!J29,
IF(B29="Understudy Line Rehearsal outside of rehearsal hours",Calculator!J30,
IF(B29="Calls prior to Engagement Period - Local (min. 2.5 hr call)",Calculator!J34,
IF(B29="Calls prior to Engagement Period - Travel",Calculator!J35,
IF(B29="Calls for Recordings - additional rehearsal (1/8 of weekly fee)",Calculator!J36,
IF(B29="Calls outside regular rehearsal hours (Additional Services)",Calculator!J37,
IF(B29="Calls during Rest Period (Overnight Rest)",Calculator!J38,
IF(B29="Promotional Appearances outside of allowable rehearsal hrs",Calculator!J39,
IF(B29="Promotional Appearances on a Free Day (min. 4 hr call)",Calculator!J40,
IF(B29="Recording Sessions outside regular rehearsal hours",Calculator!J41,
IF(B29="Bus Transportation: excess travel time (more than 2 hr)",Calculator!J45,
IF(B29="Housing not provided 12am to 8am when flight cancelled",Calculator!J46,
IF(B29="Local Touring excess of 8.5 hr span",Calculator!J47,
IF(B29="Travel by air, excess travel time",Calculator!J48,
IF(B29="Travel during Rest Period",Calculator!J49,
IF(B29="Additional Duties requiring excess hours",Calculator!J53,
IF(B29="Additional Services in excess of daily limits or weekly limits",Calculator!J54,
IF(B29="First Call before 7 am",Calculator!J55,
IF(B29="Housing not provided 12 am to 8 am when flight cancelled",Calculator!J56,
IF(B29="Meal break is less than 1 hour",Calculator!J57,
IF(B29="Overnight Rest infringement - TYA",Calculator!J58,
IF(B29="Per Diem - Away from Point of Origin for more than 10 hr",Calculator!J59,
IF(B29="Set-Ups, Strikes, Load-Ins, and Load-Outs: excess time",Calculator!J60,
IF(B29="Additional Services",Calculator!J64,
IF(B29="Additional Fittings - S2",Calculator!J65,
IF(B29="Emergency Rehearsal on Free Day (min. 4 hr call)",Calculator!J66,
IF(B29="Costume Fittings Before the Engagement Period (min. 2 hr call)",Calculator!J67,
IF(B29="Overnight Rest infringement - S2",Calculator!J68,
IF(B29="Promotional Appearance on the Free Day (min. 4 hr call)",Calculator!J69,
IF(B29="Travel for Fittings Before the Engagement Period",Calculator!J70,"")))))))))))))))))))))))))))))))))))))))))))))))</f>
        <v/>
      </c>
    </row>
    <row r="30" spans="1:14" ht="22.5" customHeight="1" x14ac:dyDescent="0.25">
      <c r="A30" s="18"/>
      <c r="B30" s="75"/>
      <c r="C30" s="76"/>
      <c r="D30" s="76"/>
      <c r="E30" s="76"/>
      <c r="F30" s="76"/>
      <c r="G30" s="76"/>
      <c r="H30" s="76"/>
      <c r="I30" s="76"/>
      <c r="J30" s="76"/>
      <c r="K30" s="77"/>
      <c r="L30" s="73"/>
      <c r="M30" s="74"/>
      <c r="N30" s="19" t="str">
        <f>IF(B30="Additional Rehearsal after First Public Performance",Calculator!K3,
IF(B30="Additional Rehearsal on a Performance Day",Calculator!K4,
IF(B30="Calls on the Free Day (min. 4 hr call)",Calculator!K5,
IF(B30="Emergency Rehearsal on the Free Day (min. 4 hr call)",Calculator!K6,
IF(B30="Excess Continuous Rehearsal",Calculator!K7,
IF(B30="Infringement of Free Time",Calculator!K8,
IF(B30="Meal Break infringement on an Extended Day",Calculator!K9,
IF(B30="Overnight Rest infringement - R",Calculator!K10,
IF(B30="Not enough Notice of change",Calculator!K14,
IF(B30="Director - Per hour (min. 4 hr call)",Calculator!K15,
IF(B30="Choreographer - Per hour (min. 4 hr call)",Calculator!K16,
IF(B30="Additional Fittings",Calculator!K20,
IF(B30="Fittings before Engagement Period (min. 1 hr call)",Calculator!K21,
IF(B30="Travel for Fittings before Engagement Period",Calculator!K22,
IF(B30="Breaks Between Performances (Standard)",Calculator!K26,
IF(B30="Breaks Between Performances (Alternative) - services during break",Calculator!K27,
IF(B30="Breaks Between Performances (Alternative) - services in excess",Calculator!K28,
IF(B30="Overnight Rest Period Infringement",Calculator!K29,
IF(B30="Understudy Line Rehearsal outside of rehearsal hours",Calculator!K30,
IF(B30="Calls prior to Engagement Period - Local (min. 2.5 hr call)",Calculator!K34,
IF(B30="Calls prior to Engagement Period - Travel",Calculator!K35,
IF(B30="Calls for Recordings - additional rehearsal (1/8 of weekly fee)",Calculator!K36,
IF(B30="Calls outside regular rehearsal hours (Additional Services)",Calculator!K37,
IF(B30="Calls during Rest Period (Overnight Rest)",Calculator!K38,
IF(B30="Promotional Appearances outside of allowable rehearsal hrs",Calculator!K39,
IF(B30="Promotional Appearances on a Free Day (min. 4 hr call)",Calculator!K40,
IF(B30="Recording Sessions outside regular rehearsal hours",Calculator!K41,
IF(B30="Bus Transportation: excess travel time (more than 2 hr)",Calculator!K45,
IF(B30="Housing not provided 12am to 8am when flight cancelled",Calculator!K46,
IF(B30="Local Touring excess of 8.5 hr span",Calculator!K47,
IF(B30="Travel by air, excess travel time",Calculator!K48,
IF(B30="Travel during Rest Period",Calculator!K49,
IF(B30="Additional Duties requiring excess hours",Calculator!K53,
IF(B30="Additional Services in excess of daily limits or weekly limits",Calculator!K54,
IF(B30="First Call before 7 am",Calculator!K55,
IF(B30="Housing not provided 12 am to 8 am when flight cancelled",Calculator!K56,
IF(B30="Meal break is less than 1 hour",Calculator!K57,
IF(B30="Overnight Rest infringement - TYA",Calculator!K58,
IF(B30="Per Diem - Away from Point of Origin for more than 10 hr",Calculator!K59,
IF(B30="Set-Ups, Strikes, Load-Ins, and Load-Outs: excess time",Calculator!K60,
IF(B30="Additional Services",Calculator!K64,
IF(B30="Additional Fittings - S2",Calculator!K65,
IF(B30="Emergency Rehearsal on Free Day (min. 4 hr call)",Calculator!K66,
IF(B30="Costume Fittings Before the Engagement Period (min. 2 hr call)",Calculator!K67,
IF(B30="Overnight Rest infringement - S2",Calculator!K68,
IF(B30="Promotional Appearance on the Free Day (min. 4 hr call)",Calculator!K69,
IF(B30="Travel for Fittings Before the Engagement Period",Calculator!K70,"")))))))))))))))))))))))))))))))))))))))))))))))</f>
        <v/>
      </c>
    </row>
    <row r="31" spans="1:14" ht="22.5" customHeight="1" x14ac:dyDescent="0.25">
      <c r="A31" s="15"/>
      <c r="B31" s="68"/>
      <c r="C31" s="69"/>
      <c r="D31" s="69"/>
      <c r="E31" s="69"/>
      <c r="F31" s="69"/>
      <c r="G31" s="69"/>
      <c r="H31" s="69"/>
      <c r="I31" s="69"/>
      <c r="J31" s="69"/>
      <c r="K31" s="70"/>
      <c r="L31" s="71"/>
      <c r="M31" s="72"/>
      <c r="N31" s="16" t="str">
        <f>IF(B31="Additional Rehearsal after First Public Performance",Calculator!L3,
IF(B31="Additional Rehearsal on a Performance Day",Calculator!L4,
IF(B31="Calls on the Free Day (min. 4 hr call)",Calculator!L5,
IF(B31="Emergency Rehearsal on the Free Day (min. 4 hr call)",Calculator!L6,
IF(B31="Excess Continuous Rehearsal",Calculator!L7,
IF(B31="Infringement of Free Time",Calculator!L8,
IF(B31="Meal Break infringement on an Extended Day",Calculator!L9,
IF(B31="Overnight Rest infringement - R",Calculator!L10,
IF(B31="Not enough Notice of change",Calculator!L14,
IF(B31="Director - Per hour (min. 4 hr call)",Calculator!L15,
IF(B31="Choreographer - Per hour (min. 4 hr call)",Calculator!L16,
IF(B31="Additional Fittings",Calculator!L20,
IF(B31="Fittings before Engagement Period (min. 1 hr call)",Calculator!L21,
IF(B31="Travel for Fittings before Engagement Period",Calculator!L22,
IF(B31="Breaks Between Performances (Standard)",Calculator!L26,
IF(B31="Breaks Between Performances (Alternative) - services during break",Calculator!L27,
IF(B31="Breaks Between Performances (Alternative) - services in excess",Calculator!L28,
IF(B31="Overnight Rest Period Infringement",Calculator!L29,
IF(B31="Understudy Line Rehearsal outside of rehearsal hours",Calculator!L30,
IF(B31="Calls prior to Engagement Period - Local (min. 2.5 hr call)",Calculator!L34,
IF(B31="Calls prior to Engagement Period - Travel",Calculator!L35,
IF(B31="Calls for Recordings - additional rehearsal (1/8 of weekly fee)",Calculator!L36,
IF(B31="Calls outside regular rehearsal hours (Additional Services)",Calculator!L37,
IF(B31="Calls during Rest Period (Overnight Rest)",Calculator!L38,
IF(B31="Promotional Appearances outside of allowable rehearsal hrs",Calculator!L39,
IF(B31="Promotional Appearances on a Free Day (min. 4 hr call)",Calculator!L40,
IF(B31="Recording Sessions outside regular rehearsal hours",Calculator!L41,
IF(B31="Bus Transportation: excess travel time (more than 2 hr)",Calculator!L45,
IF(B31="Housing not provided 12am to 8am when flight cancelled",Calculator!L46,
IF(B31="Local Touring excess of 8.5 hr span",Calculator!L47,
IF(B31="Travel by air, excess travel time",Calculator!L48,
IF(B31="Travel during Rest Period",Calculator!L49,
IF(B31="Additional Duties requiring excess hours",Calculator!L53,
IF(B31="Additional Services in excess of daily limits or weekly limits",Calculator!L54,
IF(B31="First Call before 7 am",Calculator!L55,
IF(B31="Housing not provided 12 am to 8 am when flight cancelled",Calculator!L56,
IF(B31="Meal break is less than 1 hour",Calculator!L57,
IF(B31="Overnight Rest infringement - TYA",Calculator!L58,
IF(B31="Per Diem - Away from Point of Origin for more than 10 hr",Calculator!L59,
IF(B31="Set-Ups, Strikes, Load-Ins, and Load-Outs: excess time",Calculator!L60,
IF(B31="Additional Services",Calculator!L64,
IF(B31="Additional Fittings - S2",Calculator!L65,
IF(B31="Emergency Rehearsal on Free Day (min. 4 hr call)",Calculator!L66,
IF(B31="Costume Fittings Before the Engagement Period (min. 2 hr call)",Calculator!L67,
IF(B31="Overnight Rest infringement - S2",Calculator!L68,
IF(B31="Promotional Appearance on the Free Day (min. 4 hr call)",Calculator!L69,
IF(B31="Travel for Fittings Before the Engagement Period",Calculator!L70,"")))))))))))))))))))))))))))))))))))))))))))))))</f>
        <v/>
      </c>
    </row>
    <row r="32" spans="1:14" ht="22.5" customHeight="1" x14ac:dyDescent="0.25">
      <c r="A32" s="13"/>
      <c r="B32" s="112"/>
      <c r="C32" s="113"/>
      <c r="D32" s="113"/>
      <c r="E32" s="113"/>
      <c r="F32" s="113"/>
      <c r="G32" s="113"/>
      <c r="H32" s="113"/>
      <c r="I32" s="113"/>
      <c r="J32" s="113"/>
      <c r="K32" s="114"/>
      <c r="L32" s="110"/>
      <c r="M32" s="111"/>
      <c r="N32" s="14" t="str">
        <f>IF(B32="Additional Rehearsal after First Public Performance",Calculator!M3,
IF(B32="Additional Rehearsal on a Performance Day",Calculator!M4,
IF(B32="Calls on the Free Day (min. 4 hr call)",Calculator!M5,
IF(B32="Emergency Rehearsal on the Free Day (min. 4 hr call)",Calculator!M6,
IF(B32="Excess Continuous Rehearsal",Calculator!M7,
IF(B32="Infringement of Free Time",Calculator!M8,
IF(B32="Meal Break infringement on an Extended Day",Calculator!M9,
IF(B32="Overnight Rest infringement - R",Calculator!M10,
IF(B32="Not enough Notice of change",Calculator!M14,
IF(B32="Director - Per hour (min. 4 hr call)",Calculator!M15,
IF(B32="Choreographer - Per hour (min. 4 hr call)",Calculator!M16,
IF(B32="Additional Fittings",Calculator!M20,
IF(B32="Fittings before Engagement Period (min. 1 hr call)",Calculator!M21,
IF(B32="Travel for Fittings before Engagement Period",Calculator!M22,
IF(B32="Breaks Between Performances (Standard)",Calculator!M26,
IF(B32="Breaks Between Performances (Alternative) - services during break",Calculator!M27,
IF(B32="Breaks Between Performances (Alternative) - services in excess",Calculator!M28,
IF(B32="Overnight Rest Period Infringement",Calculator!M29,
IF(B32="Understudy Line Rehearsal outside of rehearsal hours",Calculator!M30,
IF(B32="Calls prior to Engagement Period - Local (min. 2.5 hr call)",Calculator!M34,
IF(B32="Calls prior to Engagement Period - Travel",Calculator!M35,
IF(B32="Calls for Recordings - additional rehearsal (1/8 of weekly fee)",Calculator!M36,
IF(B32="Calls outside regular rehearsal hours (Additional Services)",Calculator!M37,
IF(B32="Calls during Rest Period (Overnight Rest)",Calculator!M38,
IF(B32="Promotional Appearances outside of allowable rehearsal hrs",Calculator!M39,
IF(B32="Promotional Appearances on a Free Day (min. 4 hr call)",Calculator!M40,
IF(B32="Recording Sessions outside regular rehearsal hours",Calculator!M41,
IF(B32="Bus Transportation: excess travel time (more than 2 hr)",Calculator!M45,
IF(B32="Housing not provided 12am to 8am when flight cancelled",Calculator!M46,
IF(B32="Local Touring excess of 8.5 hr span",Calculator!M47,
IF(B32="Travel by air, excess travel time",Calculator!M48,
IF(B32="Travel during Rest Period",Calculator!M49,
IF(B32="Additional Duties requiring excess hours",Calculator!M53,
IF(B32="Additional Services in excess of daily limits or weekly limits",Calculator!M54,
IF(B32="First Call before 7 am",Calculator!M55,
IF(B32="Housing not provided 12 am to 8 am when flight cancelled",Calculator!M56,
IF(B32="Meal break is less than 1 hour",Calculator!M57,
IF(B32="Overnight Rest infringement - TYA",Calculator!M58,
IF(B32="Per Diem - Away from Point of Origin for more than 10 hr",Calculator!M59,
IF(B32="Set-Ups, Strikes, Load-Ins, and Load-Outs: excess time",Calculator!M60,
IF(B32="Additional Services",Calculator!M64,
IF(B32="Additional Fittings - S2",Calculator!M65,
IF(B32="Emergency Rehearsal on Free Day (min. 4 hr call)",Calculator!M66,
IF(B32="Costume Fittings Before the Engagement Period (min. 2 hr call)",Calculator!M67,
IF(B32="Overnight Rest infringement - S2",Calculator!M68,
IF(B32="Promotional Appearance on the Free Day (min. 4 hr call)",Calculator!M69,
IF(B32="Travel for Fittings Before the Engagement Period",Calculator!M70,"")))))))))))))))))))))))))))))))))))))))))))))))</f>
        <v/>
      </c>
    </row>
    <row r="33" spans="1:14" ht="17.25" customHeight="1" x14ac:dyDescent="0.25">
      <c r="A33" s="109"/>
      <c r="B33" s="109"/>
      <c r="C33" s="30"/>
      <c r="D33" s="29"/>
      <c r="E33" s="31"/>
      <c r="F33" s="31"/>
      <c r="G33" s="31"/>
      <c r="H33" s="31"/>
      <c r="I33" s="31"/>
      <c r="J33" s="32" t="s">
        <v>83</v>
      </c>
      <c r="K33" s="33"/>
      <c r="L33" s="118">
        <f>SUM(N21:N32)</f>
        <v>0</v>
      </c>
      <c r="M33" s="119"/>
      <c r="N33" s="120"/>
    </row>
    <row r="34" spans="1:14" ht="11.25" customHeight="1" x14ac:dyDescent="0.25">
      <c r="A34" s="34"/>
      <c r="B34" s="5"/>
      <c r="C34" s="5"/>
      <c r="D34" s="5"/>
      <c r="E34" s="5"/>
      <c r="F34" s="5"/>
      <c r="G34" s="5"/>
      <c r="H34" s="5"/>
      <c r="I34" s="5"/>
      <c r="J34" s="5"/>
      <c r="K34" s="35"/>
      <c r="L34" s="36"/>
      <c r="M34" s="5"/>
      <c r="N34" s="35"/>
    </row>
    <row r="35" spans="1:14" ht="15" customHeight="1" x14ac:dyDescent="0.25">
      <c r="A35" s="37" t="s">
        <v>136</v>
      </c>
      <c r="B35" s="79"/>
      <c r="C35" s="80"/>
      <c r="D35" s="81"/>
      <c r="E35" s="5"/>
      <c r="F35" s="5"/>
      <c r="G35" s="38"/>
      <c r="H35" s="5" t="s">
        <v>137</v>
      </c>
      <c r="I35" s="5"/>
      <c r="J35" s="7"/>
      <c r="K35" s="35" t="s">
        <v>116</v>
      </c>
      <c r="L35" s="121">
        <f>(L33*(J35/100))</f>
        <v>0</v>
      </c>
      <c r="M35" s="122"/>
      <c r="N35" s="123"/>
    </row>
    <row r="36" spans="1:14" ht="15" customHeight="1" x14ac:dyDescent="0.25">
      <c r="A36" s="37"/>
      <c r="B36" s="5"/>
      <c r="C36" s="5"/>
      <c r="D36" s="5"/>
      <c r="E36" s="5"/>
      <c r="F36" s="5"/>
      <c r="G36" s="5"/>
      <c r="H36" s="5"/>
      <c r="I36" s="5"/>
      <c r="J36" s="5"/>
      <c r="K36" s="35"/>
      <c r="L36" s="36"/>
      <c r="M36" s="5"/>
      <c r="N36" s="35"/>
    </row>
    <row r="37" spans="1:14" ht="15" customHeight="1" x14ac:dyDescent="0.25">
      <c r="A37" s="37" t="s">
        <v>132</v>
      </c>
      <c r="B37" s="79"/>
      <c r="C37" s="80"/>
      <c r="D37" s="81"/>
      <c r="E37" s="5"/>
      <c r="F37" s="5"/>
      <c r="G37" s="38"/>
      <c r="H37" s="5" t="s">
        <v>84</v>
      </c>
      <c r="I37" s="5"/>
      <c r="J37" s="51"/>
      <c r="K37" s="35" t="s">
        <v>116</v>
      </c>
      <c r="L37" s="121">
        <f>(L33*(J37/100))</f>
        <v>0</v>
      </c>
      <c r="M37" s="122"/>
      <c r="N37" s="123"/>
    </row>
    <row r="38" spans="1:14" ht="9" customHeight="1" x14ac:dyDescent="0.25">
      <c r="A38" s="39"/>
      <c r="B38" s="5"/>
      <c r="C38" s="5"/>
      <c r="D38" s="5"/>
      <c r="E38" s="5"/>
      <c r="F38" s="5"/>
      <c r="G38" s="5"/>
      <c r="H38" s="5"/>
      <c r="I38" s="5"/>
      <c r="J38" s="5"/>
      <c r="K38" s="35"/>
      <c r="L38" s="36"/>
      <c r="M38" s="5"/>
      <c r="N38" s="35"/>
    </row>
    <row r="39" spans="1:14" ht="17.25" customHeight="1" x14ac:dyDescent="0.25">
      <c r="A39" s="40" t="s">
        <v>85</v>
      </c>
      <c r="B39" s="41"/>
      <c r="C39" s="41"/>
      <c r="D39" s="41"/>
      <c r="E39" s="41"/>
      <c r="F39" s="41"/>
      <c r="G39" s="41"/>
      <c r="H39" s="41"/>
      <c r="I39" s="41"/>
      <c r="J39" s="41"/>
      <c r="K39" s="42"/>
      <c r="L39" s="124">
        <f>(L33)*0.06</f>
        <v>0</v>
      </c>
      <c r="M39" s="125"/>
      <c r="N39" s="126"/>
    </row>
    <row r="40" spans="1:14" ht="7.5" customHeight="1" x14ac:dyDescent="0.25">
      <c r="A40" s="43"/>
      <c r="K40" s="44"/>
      <c r="L40" s="43"/>
      <c r="N40" s="44"/>
    </row>
    <row r="41" spans="1:14" ht="15" customHeight="1" x14ac:dyDescent="0.25">
      <c r="A41" s="45" t="s">
        <v>86</v>
      </c>
      <c r="B41" s="46"/>
      <c r="C41" s="46"/>
      <c r="D41" s="46"/>
      <c r="E41" s="46"/>
      <c r="F41" s="46"/>
      <c r="G41" s="46"/>
      <c r="H41" s="46"/>
      <c r="I41" s="46"/>
      <c r="J41" s="46"/>
      <c r="K41" s="47"/>
      <c r="L41" s="127">
        <f>(L33)*0.0225</f>
        <v>0</v>
      </c>
      <c r="M41" s="128"/>
      <c r="N41" s="129"/>
    </row>
    <row r="42" spans="1:14" ht="9" customHeight="1" x14ac:dyDescent="0.25">
      <c r="A42" s="43"/>
      <c r="K42" s="44"/>
      <c r="L42" s="43"/>
      <c r="N42" s="44"/>
    </row>
    <row r="43" spans="1:14" ht="18.75" customHeight="1" x14ac:dyDescent="0.25">
      <c r="A43" s="48" t="s">
        <v>87</v>
      </c>
      <c r="B43" s="49"/>
      <c r="C43" s="49"/>
      <c r="D43" s="49"/>
      <c r="E43" s="49"/>
      <c r="F43" s="49"/>
      <c r="G43" s="49"/>
      <c r="H43" s="49"/>
      <c r="I43" s="49"/>
      <c r="J43" s="49"/>
      <c r="K43" s="50"/>
      <c r="L43" s="115">
        <f>L33+L35+L37-(L39+L41)</f>
        <v>0</v>
      </c>
      <c r="M43" s="116"/>
      <c r="N43" s="117"/>
    </row>
    <row r="44" spans="1:14" ht="11.25" customHeight="1" x14ac:dyDescent="0.25">
      <c r="A44" s="43"/>
      <c r="K44" s="44"/>
      <c r="L44" s="43"/>
      <c r="N44" s="44"/>
    </row>
    <row r="45" spans="1:14" ht="18.75" customHeight="1" x14ac:dyDescent="0.25">
      <c r="A45" s="48" t="s">
        <v>88</v>
      </c>
      <c r="B45" s="49"/>
      <c r="C45" s="49"/>
      <c r="D45" s="49"/>
      <c r="E45" s="49"/>
      <c r="F45" s="49"/>
      <c r="G45" s="49"/>
      <c r="H45" s="49"/>
      <c r="I45" s="49"/>
      <c r="J45" s="49"/>
      <c r="K45" s="50"/>
      <c r="L45" s="115">
        <f>(L39+L41)</f>
        <v>0</v>
      </c>
      <c r="M45" s="116"/>
      <c r="N45" s="117"/>
    </row>
    <row r="46" spans="1:14" x14ac:dyDescent="0.25">
      <c r="A46" s="106" t="s">
        <v>115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8"/>
    </row>
    <row r="47" spans="1:14" ht="7.5" customHeight="1" x14ac:dyDescent="0.25"/>
    <row r="49" ht="7.5" customHeight="1" x14ac:dyDescent="0.25"/>
    <row r="50" ht="18.75" customHeight="1" x14ac:dyDescent="0.25"/>
    <row r="51" ht="8.25" customHeight="1" x14ac:dyDescent="0.25"/>
    <row r="52" ht="18.75" customHeight="1" x14ac:dyDescent="0.25"/>
  </sheetData>
  <sheetProtection algorithmName="SHA-512" hashValue="uavUxuZaSVhx9rkiKfHElqX+cRoVQCJDiZo8VD8airx/if9shWmJnTmvT+j8mOpF3yCdPMSSJdeWa4fXwyLd0Q==" saltValue="oe9IcADXCj0o0MwfMGiEfQ==" spinCount="100000" sheet="1" selectLockedCells="1"/>
  <mergeCells count="49">
    <mergeCell ref="A46:N46"/>
    <mergeCell ref="A33:B33"/>
    <mergeCell ref="L32:M32"/>
    <mergeCell ref="B35:D35"/>
    <mergeCell ref="B37:D37"/>
    <mergeCell ref="B32:K32"/>
    <mergeCell ref="L45:N45"/>
    <mergeCell ref="L33:N33"/>
    <mergeCell ref="L35:N35"/>
    <mergeCell ref="L37:N37"/>
    <mergeCell ref="L39:N39"/>
    <mergeCell ref="L41:N41"/>
    <mergeCell ref="L43:N43"/>
    <mergeCell ref="A1:N1"/>
    <mergeCell ref="A11:E11"/>
    <mergeCell ref="E5:I5"/>
    <mergeCell ref="G11:I11"/>
    <mergeCell ref="K11:L11"/>
    <mergeCell ref="J8:N8"/>
    <mergeCell ref="C8:H8"/>
    <mergeCell ref="A5:C5"/>
    <mergeCell ref="L5:N5"/>
    <mergeCell ref="A15:N15"/>
    <mergeCell ref="A17:D17"/>
    <mergeCell ref="F17:L17"/>
    <mergeCell ref="B29:K29"/>
    <mergeCell ref="B30:K30"/>
    <mergeCell ref="L21:M21"/>
    <mergeCell ref="L20:M20"/>
    <mergeCell ref="L22:M22"/>
    <mergeCell ref="B20:K20"/>
    <mergeCell ref="B21:K21"/>
    <mergeCell ref="B22:K22"/>
    <mergeCell ref="B31:K31"/>
    <mergeCell ref="L23:M23"/>
    <mergeCell ref="L24:M24"/>
    <mergeCell ref="L25:M25"/>
    <mergeCell ref="L26:M26"/>
    <mergeCell ref="B23:K23"/>
    <mergeCell ref="B24:K24"/>
    <mergeCell ref="B25:K25"/>
    <mergeCell ref="B26:K26"/>
    <mergeCell ref="L27:M27"/>
    <mergeCell ref="L29:M29"/>
    <mergeCell ref="L28:M28"/>
    <mergeCell ref="L30:M30"/>
    <mergeCell ref="L31:M31"/>
    <mergeCell ref="B27:K27"/>
    <mergeCell ref="B28:K28"/>
  </mergeCells>
  <dataValidations count="2">
    <dataValidation type="custom" allowBlank="1" showInputMessage="1" showErrorMessage="1" error="Increments cannot be small than a half-hour." prompt="Increments cannot be smaller than a half-hour." sqref="L21:M21" xr:uid="{DEB6A522-8CFD-4467-ADB2-1730C14B5C0C}">
      <formula1>MOD(L21, 0.5) = 0</formula1>
    </dataValidation>
    <dataValidation type="custom" allowBlank="1" showInputMessage="1" showErrorMessage="1" sqref="L22:M32" xr:uid="{376FBCCB-5C31-45F2-9E06-AD71A36C5666}">
      <formula1>MOD(L22, 0.5) = 0</formula1>
    </dataValidation>
  </dataValidations>
  <printOptions horizontalCentered="1" verticalCentered="1"/>
  <pageMargins left="0.25" right="0.25" top="0.25" bottom="0.2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DE9D498C-9C38-4B38-BFF4-8EBADC77E137}">
          <x14:formula1>
            <xm:f>'OT &amp; Infringements'!$A$1:$A$71</xm:f>
          </x14:formula1>
          <xm:sqref>B21:K32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5FF7C-3B11-427F-8FD9-A7B8699EBC45}">
  <sheetPr codeName="Sheet4"/>
  <dimension ref="A2:AC80"/>
  <sheetViews>
    <sheetView topLeftCell="A13" workbookViewId="0">
      <selection activeCell="E18" sqref="E18"/>
    </sheetView>
  </sheetViews>
  <sheetFormatPr defaultRowHeight="15" x14ac:dyDescent="0.25"/>
  <cols>
    <col min="1" max="1" width="63.7109375" customWidth="1"/>
    <col min="2" max="2" width="16.140625" style="63" bestFit="1" customWidth="1"/>
    <col min="3" max="3" width="27.7109375" style="8" customWidth="1"/>
    <col min="4" max="4" width="16.42578125" style="56" bestFit="1" customWidth="1"/>
    <col min="5" max="29" width="9.140625" style="56"/>
  </cols>
  <sheetData>
    <row r="2" spans="1:4" x14ac:dyDescent="0.25">
      <c r="A2" s="4" t="s">
        <v>173</v>
      </c>
      <c r="B2" s="62" t="s">
        <v>107</v>
      </c>
      <c r="C2" s="58" t="s">
        <v>121</v>
      </c>
      <c r="D2" s="57"/>
    </row>
    <row r="3" spans="1:4" x14ac:dyDescent="0.25">
      <c r="A3" s="11" t="s">
        <v>160</v>
      </c>
    </row>
    <row r="4" spans="1:4" x14ac:dyDescent="0.25">
      <c r="A4" t="s">
        <v>91</v>
      </c>
      <c r="B4" s="52" t="s">
        <v>7</v>
      </c>
      <c r="C4" s="8">
        <v>1</v>
      </c>
    </row>
    <row r="5" spans="1:4" x14ac:dyDescent="0.25">
      <c r="A5" t="s">
        <v>103</v>
      </c>
      <c r="B5" s="52" t="s">
        <v>6</v>
      </c>
      <c r="C5" s="8">
        <v>1</v>
      </c>
    </row>
    <row r="6" spans="1:4" x14ac:dyDescent="0.25">
      <c r="A6" t="s">
        <v>215</v>
      </c>
      <c r="B6" s="52" t="s">
        <v>3</v>
      </c>
      <c r="C6" s="8">
        <v>5</v>
      </c>
    </row>
    <row r="7" spans="1:4" x14ac:dyDescent="0.25">
      <c r="A7" t="s">
        <v>56</v>
      </c>
      <c r="B7" s="52" t="s">
        <v>8</v>
      </c>
      <c r="C7" s="8">
        <v>4</v>
      </c>
    </row>
    <row r="8" spans="1:4" x14ac:dyDescent="0.25">
      <c r="A8" t="s">
        <v>89</v>
      </c>
      <c r="B8" s="52" t="s">
        <v>5</v>
      </c>
      <c r="C8" s="8">
        <v>1</v>
      </c>
    </row>
    <row r="9" spans="1:4" x14ac:dyDescent="0.25">
      <c r="A9" t="s">
        <v>102</v>
      </c>
      <c r="B9" s="52" t="s">
        <v>4</v>
      </c>
      <c r="C9" s="8">
        <v>6</v>
      </c>
    </row>
    <row r="10" spans="1:4" x14ac:dyDescent="0.25">
      <c r="A10" t="s">
        <v>90</v>
      </c>
      <c r="B10" s="52" t="s">
        <v>60</v>
      </c>
      <c r="C10" s="8">
        <v>1</v>
      </c>
    </row>
    <row r="11" spans="1:4" x14ac:dyDescent="0.25">
      <c r="A11" t="s">
        <v>196</v>
      </c>
      <c r="B11" s="52" t="s">
        <v>2</v>
      </c>
      <c r="C11" s="8">
        <v>3</v>
      </c>
    </row>
    <row r="12" spans="1:4" x14ac:dyDescent="0.25">
      <c r="A12" s="11" t="s">
        <v>197</v>
      </c>
    </row>
    <row r="13" spans="1:4" x14ac:dyDescent="0.25">
      <c r="A13" s="4" t="s">
        <v>174</v>
      </c>
      <c r="B13" s="62"/>
    </row>
    <row r="14" spans="1:4" x14ac:dyDescent="0.25">
      <c r="A14" s="11" t="s">
        <v>161</v>
      </c>
    </row>
    <row r="15" spans="1:4" x14ac:dyDescent="0.25">
      <c r="A15" t="s">
        <v>104</v>
      </c>
      <c r="B15" s="53" t="s">
        <v>1</v>
      </c>
      <c r="C15" s="8">
        <v>1</v>
      </c>
    </row>
    <row r="16" spans="1:4" x14ac:dyDescent="0.25">
      <c r="A16" t="s">
        <v>54</v>
      </c>
      <c r="B16" s="52" t="s">
        <v>28</v>
      </c>
      <c r="C16" s="8">
        <v>5</v>
      </c>
    </row>
    <row r="17" spans="1:29" x14ac:dyDescent="0.25">
      <c r="A17" t="s">
        <v>55</v>
      </c>
      <c r="B17" s="52" t="s">
        <v>59</v>
      </c>
      <c r="C17" s="8">
        <v>5</v>
      </c>
    </row>
    <row r="18" spans="1:29" x14ac:dyDescent="0.25">
      <c r="A18" s="11" t="s">
        <v>198</v>
      </c>
    </row>
    <row r="19" spans="1:29" x14ac:dyDescent="0.25">
      <c r="A19" s="4" t="s">
        <v>175</v>
      </c>
      <c r="B19" s="62"/>
    </row>
    <row r="20" spans="1:29" x14ac:dyDescent="0.25">
      <c r="A20" s="11" t="s">
        <v>164</v>
      </c>
    </row>
    <row r="21" spans="1:29" x14ac:dyDescent="0.25">
      <c r="A21" t="s">
        <v>101</v>
      </c>
      <c r="B21" s="52" t="s">
        <v>9</v>
      </c>
      <c r="C21" s="8">
        <v>1</v>
      </c>
    </row>
    <row r="22" spans="1:29" x14ac:dyDescent="0.25">
      <c r="A22" t="s">
        <v>57</v>
      </c>
      <c r="B22" s="52" t="s">
        <v>10</v>
      </c>
      <c r="C22" s="8">
        <v>1</v>
      </c>
    </row>
    <row r="23" spans="1:29" x14ac:dyDescent="0.25">
      <c r="A23" t="s">
        <v>41</v>
      </c>
      <c r="B23" s="52" t="s">
        <v>10</v>
      </c>
      <c r="C23" s="8" t="s">
        <v>127</v>
      </c>
    </row>
    <row r="24" spans="1:29" x14ac:dyDescent="0.25">
      <c r="A24" s="11" t="s">
        <v>199</v>
      </c>
    </row>
    <row r="25" spans="1:29" x14ac:dyDescent="0.25">
      <c r="A25" s="4" t="s">
        <v>176</v>
      </c>
      <c r="B25" s="62"/>
    </row>
    <row r="26" spans="1:29" x14ac:dyDescent="0.25">
      <c r="A26" s="11" t="s">
        <v>170</v>
      </c>
    </row>
    <row r="27" spans="1:29" x14ac:dyDescent="0.25">
      <c r="A27" t="s">
        <v>93</v>
      </c>
      <c r="B27" s="52" t="s">
        <v>11</v>
      </c>
      <c r="C27" s="8">
        <v>7</v>
      </c>
    </row>
    <row r="28" spans="1:29" x14ac:dyDescent="0.25">
      <c r="A28" t="s">
        <v>148</v>
      </c>
      <c r="B28" s="52" t="s">
        <v>61</v>
      </c>
      <c r="C28" s="8">
        <v>8</v>
      </c>
    </row>
    <row r="29" spans="1:29" x14ac:dyDescent="0.25">
      <c r="A29" t="s">
        <v>149</v>
      </c>
      <c r="B29" s="52" t="s">
        <v>61</v>
      </c>
      <c r="C29" s="8">
        <v>1</v>
      </c>
    </row>
    <row r="30" spans="1:29" x14ac:dyDescent="0.25">
      <c r="A30" t="s">
        <v>105</v>
      </c>
      <c r="B30" s="54" t="s">
        <v>0</v>
      </c>
      <c r="C30" s="8">
        <v>3</v>
      </c>
    </row>
    <row r="31" spans="1:29" x14ac:dyDescent="0.25">
      <c r="A31" t="s">
        <v>92</v>
      </c>
      <c r="B31" s="52" t="s">
        <v>12</v>
      </c>
      <c r="C31" s="8">
        <v>1</v>
      </c>
    </row>
    <row r="32" spans="1:29" s="3" customFormat="1" x14ac:dyDescent="0.25">
      <c r="A32" s="11" t="s">
        <v>200</v>
      </c>
      <c r="B32" s="64"/>
      <c r="C32" s="59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</row>
    <row r="33" spans="1:29" x14ac:dyDescent="0.25">
      <c r="A33" s="4" t="s">
        <v>177</v>
      </c>
      <c r="B33" s="62"/>
    </row>
    <row r="34" spans="1:29" x14ac:dyDescent="0.25">
      <c r="A34" s="11" t="s">
        <v>202</v>
      </c>
    </row>
    <row r="35" spans="1:29" x14ac:dyDescent="0.25">
      <c r="A35" t="s">
        <v>150</v>
      </c>
      <c r="B35" s="52" t="s">
        <v>14</v>
      </c>
      <c r="C35" s="8">
        <v>1</v>
      </c>
    </row>
    <row r="36" spans="1:29" x14ac:dyDescent="0.25">
      <c r="A36" t="s">
        <v>154</v>
      </c>
      <c r="B36" s="52" t="s">
        <v>14</v>
      </c>
      <c r="C36" s="8" t="s">
        <v>151</v>
      </c>
    </row>
    <row r="37" spans="1:29" x14ac:dyDescent="0.25">
      <c r="A37" t="s">
        <v>152</v>
      </c>
      <c r="B37" s="52" t="s">
        <v>13</v>
      </c>
      <c r="C37" s="60" t="s">
        <v>131</v>
      </c>
    </row>
    <row r="38" spans="1:29" x14ac:dyDescent="0.25">
      <c r="A38" s="1" t="s">
        <v>106</v>
      </c>
      <c r="B38" s="55" t="s">
        <v>117</v>
      </c>
      <c r="C38" s="8">
        <v>1</v>
      </c>
    </row>
    <row r="39" spans="1:29" x14ac:dyDescent="0.25">
      <c r="A39" t="s">
        <v>94</v>
      </c>
      <c r="B39" s="52" t="s">
        <v>153</v>
      </c>
      <c r="C39" s="8">
        <v>3</v>
      </c>
    </row>
    <row r="40" spans="1:29" x14ac:dyDescent="0.25">
      <c r="A40" s="1" t="s">
        <v>108</v>
      </c>
      <c r="B40" s="52" t="s">
        <v>15</v>
      </c>
      <c r="C40" s="8">
        <v>1</v>
      </c>
    </row>
    <row r="41" spans="1:29" x14ac:dyDescent="0.25">
      <c r="A41" t="s">
        <v>62</v>
      </c>
      <c r="B41" s="52" t="s">
        <v>15</v>
      </c>
      <c r="C41" s="8">
        <v>5</v>
      </c>
    </row>
    <row r="42" spans="1:29" x14ac:dyDescent="0.25">
      <c r="A42" t="s">
        <v>95</v>
      </c>
      <c r="B42" s="52" t="s">
        <v>153</v>
      </c>
      <c r="C42" s="8">
        <v>1</v>
      </c>
    </row>
    <row r="43" spans="1:29" s="3" customFormat="1" x14ac:dyDescent="0.25">
      <c r="A43" s="11" t="s">
        <v>201</v>
      </c>
      <c r="B43" s="64"/>
      <c r="C43" s="59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</row>
    <row r="44" spans="1:29" x14ac:dyDescent="0.25">
      <c r="A44" s="4" t="s">
        <v>178</v>
      </c>
      <c r="B44" s="62"/>
    </row>
    <row r="45" spans="1:29" x14ac:dyDescent="0.25">
      <c r="A45" s="11" t="s">
        <v>163</v>
      </c>
    </row>
    <row r="46" spans="1:29" x14ac:dyDescent="0.25">
      <c r="A46" s="1" t="s">
        <v>97</v>
      </c>
      <c r="B46" s="52" t="s">
        <v>66</v>
      </c>
      <c r="C46" s="8">
        <v>1</v>
      </c>
    </row>
    <row r="47" spans="1:29" x14ac:dyDescent="0.25">
      <c r="A47" s="1" t="s">
        <v>109</v>
      </c>
      <c r="B47" s="52" t="s">
        <v>65</v>
      </c>
      <c r="C47" s="8">
        <v>1</v>
      </c>
    </row>
    <row r="48" spans="1:29" x14ac:dyDescent="0.25">
      <c r="A48" s="1" t="s">
        <v>96</v>
      </c>
      <c r="B48" s="52" t="s">
        <v>63</v>
      </c>
      <c r="C48" s="8">
        <v>1</v>
      </c>
    </row>
    <row r="49" spans="1:29" x14ac:dyDescent="0.25">
      <c r="A49" s="1" t="s">
        <v>216</v>
      </c>
      <c r="B49" s="52" t="s">
        <v>64</v>
      </c>
      <c r="C49" s="8">
        <v>1</v>
      </c>
    </row>
    <row r="50" spans="1:29" x14ac:dyDescent="0.25">
      <c r="A50" s="1" t="s">
        <v>112</v>
      </c>
      <c r="B50" s="52" t="s">
        <v>64</v>
      </c>
      <c r="C50" s="8">
        <v>3</v>
      </c>
    </row>
    <row r="51" spans="1:29" s="3" customFormat="1" x14ac:dyDescent="0.25">
      <c r="A51" s="11" t="s">
        <v>203</v>
      </c>
      <c r="B51" s="64"/>
      <c r="C51" s="59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</row>
    <row r="52" spans="1:29" x14ac:dyDescent="0.25">
      <c r="A52" s="4" t="s">
        <v>29</v>
      </c>
      <c r="B52" s="62"/>
    </row>
    <row r="53" spans="1:29" x14ac:dyDescent="0.25">
      <c r="A53" s="11" t="s">
        <v>172</v>
      </c>
    </row>
    <row r="54" spans="1:29" x14ac:dyDescent="0.25">
      <c r="A54" s="1" t="s">
        <v>100</v>
      </c>
      <c r="B54" s="52" t="s">
        <v>22</v>
      </c>
      <c r="C54" s="8">
        <v>1</v>
      </c>
    </row>
    <row r="55" spans="1:29" x14ac:dyDescent="0.25">
      <c r="A55" s="1" t="s">
        <v>114</v>
      </c>
      <c r="B55" s="52" t="s">
        <v>19</v>
      </c>
      <c r="C55" s="8">
        <v>9</v>
      </c>
    </row>
    <row r="56" spans="1:29" x14ac:dyDescent="0.25">
      <c r="A56" s="1" t="s">
        <v>111</v>
      </c>
      <c r="B56" s="52" t="s">
        <v>16</v>
      </c>
      <c r="C56" s="8">
        <v>3</v>
      </c>
    </row>
    <row r="57" spans="1:29" x14ac:dyDescent="0.25">
      <c r="A57" s="1" t="s">
        <v>110</v>
      </c>
      <c r="B57" s="52" t="s">
        <v>17</v>
      </c>
      <c r="C57" s="8">
        <v>1</v>
      </c>
    </row>
    <row r="58" spans="1:29" x14ac:dyDescent="0.25">
      <c r="A58" s="1" t="s">
        <v>99</v>
      </c>
      <c r="B58" s="52" t="s">
        <v>21</v>
      </c>
      <c r="C58" s="8">
        <v>9</v>
      </c>
    </row>
    <row r="59" spans="1:29" x14ac:dyDescent="0.25">
      <c r="A59" s="1" t="s">
        <v>193</v>
      </c>
      <c r="B59" s="52" t="s">
        <v>20</v>
      </c>
      <c r="C59" s="8">
        <v>3</v>
      </c>
    </row>
    <row r="60" spans="1:29" x14ac:dyDescent="0.25">
      <c r="A60" s="1" t="s">
        <v>98</v>
      </c>
      <c r="B60" s="52" t="s">
        <v>18</v>
      </c>
      <c r="C60" s="8">
        <v>9</v>
      </c>
    </row>
    <row r="61" spans="1:29" x14ac:dyDescent="0.25">
      <c r="A61" s="1" t="s">
        <v>113</v>
      </c>
      <c r="B61" s="52" t="s">
        <v>23</v>
      </c>
      <c r="C61" s="8">
        <v>1</v>
      </c>
    </row>
    <row r="62" spans="1:29" x14ac:dyDescent="0.25">
      <c r="A62" s="11" t="s">
        <v>204</v>
      </c>
    </row>
    <row r="63" spans="1:29" x14ac:dyDescent="0.25">
      <c r="A63" s="4" t="s">
        <v>179</v>
      </c>
      <c r="B63" s="62"/>
    </row>
    <row r="64" spans="1:29" x14ac:dyDescent="0.25">
      <c r="A64" s="11" t="s">
        <v>162</v>
      </c>
    </row>
    <row r="65" spans="1:3" x14ac:dyDescent="0.25">
      <c r="A65" s="1" t="s">
        <v>146</v>
      </c>
      <c r="B65" s="52" t="s">
        <v>145</v>
      </c>
      <c r="C65" s="8">
        <v>10</v>
      </c>
    </row>
    <row r="66" spans="1:3" x14ac:dyDescent="0.25">
      <c r="A66" s="1" t="s">
        <v>194</v>
      </c>
      <c r="B66" s="52" t="s">
        <v>26</v>
      </c>
      <c r="C66" s="8">
        <v>10</v>
      </c>
    </row>
    <row r="67" spans="1:3" x14ac:dyDescent="0.25">
      <c r="A67" s="1" t="s">
        <v>143</v>
      </c>
      <c r="B67" s="52" t="s">
        <v>25</v>
      </c>
      <c r="C67" s="8">
        <v>11</v>
      </c>
    </row>
    <row r="68" spans="1:3" x14ac:dyDescent="0.25">
      <c r="A68" s="1" t="s">
        <v>68</v>
      </c>
      <c r="B68" s="52" t="s">
        <v>144</v>
      </c>
      <c r="C68" s="8">
        <v>10</v>
      </c>
    </row>
    <row r="69" spans="1:3" x14ac:dyDescent="0.25">
      <c r="A69" s="1" t="s">
        <v>195</v>
      </c>
      <c r="B69" s="52" t="s">
        <v>24</v>
      </c>
      <c r="C69" s="8">
        <v>13</v>
      </c>
    </row>
    <row r="70" spans="1:3" x14ac:dyDescent="0.25">
      <c r="A70" s="1" t="s">
        <v>69</v>
      </c>
      <c r="B70" s="52" t="s">
        <v>27</v>
      </c>
      <c r="C70" s="8">
        <v>12</v>
      </c>
    </row>
    <row r="71" spans="1:3" x14ac:dyDescent="0.25">
      <c r="A71" s="1" t="s">
        <v>67</v>
      </c>
      <c r="B71" s="52" t="s">
        <v>144</v>
      </c>
      <c r="C71" s="61" t="s">
        <v>130</v>
      </c>
    </row>
    <row r="72" spans="1:3" x14ac:dyDescent="0.25">
      <c r="A72" s="1"/>
    </row>
    <row r="73" spans="1:3" x14ac:dyDescent="0.25">
      <c r="A73" s="1"/>
    </row>
    <row r="74" spans="1:3" x14ac:dyDescent="0.25">
      <c r="A74" s="1"/>
    </row>
    <row r="75" spans="1:3" x14ac:dyDescent="0.25">
      <c r="A75" s="1"/>
    </row>
    <row r="76" spans="1:3" x14ac:dyDescent="0.25">
      <c r="A76" s="1"/>
    </row>
    <row r="77" spans="1:3" x14ac:dyDescent="0.25">
      <c r="A77" s="1"/>
    </row>
    <row r="78" spans="1:3" x14ac:dyDescent="0.25">
      <c r="A78" s="1"/>
    </row>
    <row r="79" spans="1:3" x14ac:dyDescent="0.25">
      <c r="A79" s="1"/>
    </row>
    <row r="80" spans="1:3" x14ac:dyDescent="0.25">
      <c r="A80" s="1"/>
    </row>
  </sheetData>
  <sheetProtection algorithmName="SHA-512" hashValue="5LgTSbp9ftaBtv4RLV6TDxYmDf/kb87N/hakZqKIH19FDuiRB0pbwIrQnbZG83LAakJD0E2aLXUKg5Z1ZHSk+g==" saltValue="83AHEXvEBNCqBeS0rIjpiA==" spinCount="100000" sheet="1" selectLockedCells="1" selectUnlockedCells="1"/>
  <conditionalFormatting sqref="A1:A1048576">
    <cfRule type="duplicateValues" dxfId="5" priority="3"/>
    <cfRule type="duplicateValues" dxfId="4" priority="5"/>
  </conditionalFormatting>
  <conditionalFormatting sqref="A3:A71">
    <cfRule type="duplicateValues" dxfId="3" priority="1"/>
    <cfRule type="duplicateValues" dxfId="2" priority="2"/>
  </conditionalFormatting>
  <conditionalFormatting sqref="D57">
    <cfRule type="duplicateValues" dxfId="1" priority="4"/>
  </conditionalFormatting>
  <hyperlinks>
    <hyperlink ref="B11" r:id="rId1" location="page=72" xr:uid="{9801F5B8-A27C-411A-AFA7-337B7D1BDC97}"/>
    <hyperlink ref="B6" r:id="rId2" location="page=72" display="24:03(D)" xr:uid="{3113AF18-2116-4FFA-9FF4-497C88A5AAD4}"/>
    <hyperlink ref="B9" r:id="rId3" location="page=72" display="24:03(D)" xr:uid="{332D5F3E-D988-4A9B-A916-122EF6134B55}"/>
    <hyperlink ref="B8" r:id="rId4" location="page=75" xr:uid="{D0164035-AFBF-431F-849C-BB0F4BDDFFAE}"/>
    <hyperlink ref="B10" r:id="rId5" location="page=75" display="24:04(C)" xr:uid="{D607C0C1-4143-4707-B81A-E30236779753}"/>
    <hyperlink ref="B5" r:id="rId6" location="page=78" xr:uid="{F162B6ED-5A04-48A1-AE5B-DF9612FD4720}"/>
    <hyperlink ref="B4" r:id="rId7" location="page=80" xr:uid="{0F2BD8C5-CE47-492D-98AF-215C1CF57F54}"/>
    <hyperlink ref="B7" r:id="rId8" location="page=80" xr:uid="{D51A0F53-A0D5-477D-BE94-2FE5A1AAACA6}"/>
    <hyperlink ref="B16" r:id="rId9" location="page=195" xr:uid="{C06BF742-FF4C-4F31-8EA5-AE7D6D31F9BD}"/>
    <hyperlink ref="B17" r:id="rId10" location="page=206" xr:uid="{F16EAF23-3976-4BF2-9161-087C80EBF43F}"/>
    <hyperlink ref="B21" r:id="rId11" location="page=81" display="24:13(C)" xr:uid="{361E5AB1-5476-4D36-B523-94E256058B1C}"/>
    <hyperlink ref="B22" r:id="rId12" location="page=82" xr:uid="{DCC31875-A87C-42BB-A785-9C7B78EC0482}"/>
    <hyperlink ref="B23" r:id="rId13" location="page=82" xr:uid="{64EB2424-3980-4034-9A75-DACEC1D6E56C}"/>
    <hyperlink ref="B27" r:id="rId14" location="page=83" xr:uid="{7518872A-C66D-465D-B2CF-4611F373C361}"/>
    <hyperlink ref="B28" r:id="rId15" location="page=83" display="26:04(A)" xr:uid="{15D79E1E-C8D0-4513-B28B-21B73C861283}"/>
    <hyperlink ref="B31" r:id="rId16" location="page=112" xr:uid="{508180D8-EEC6-4D6C-9DCB-1DCBF9A97B2D}"/>
    <hyperlink ref="B30" r:id="rId17" location="page=60" xr:uid="{BC274ACA-B0E1-4E5B-AC4D-37589EEEC9AF}"/>
    <hyperlink ref="B29" r:id="rId18" location="page=83" display="26:04(A)" xr:uid="{775ABB3A-C3BA-4CB0-B1EC-71B42A235753}"/>
    <hyperlink ref="B37" r:id="rId19" location="page=122" xr:uid="{34068437-AEC1-42D7-9D42-F606B5A30606}"/>
    <hyperlink ref="B38" r:id="rId20" location="page=122" display="43:02(A)" xr:uid="{3C68FE4C-B58E-4614-A610-CCE35C00EF67}"/>
    <hyperlink ref="B35" r:id="rId21" location="page=122" display="43:02(A)" xr:uid="{12AD8067-458C-4969-8140-A9FE8711F4D2}"/>
    <hyperlink ref="B36" r:id="rId22" location="page=122" display="43:02(A)" xr:uid="{5D1B99F2-A764-4082-ACDE-FDDD08CB8AEC}"/>
    <hyperlink ref="B40" r:id="rId23" location="page=133" xr:uid="{52A3C5E2-0714-4856-BFC7-56F84B24B90B}"/>
    <hyperlink ref="B41" r:id="rId24" location="page=133" xr:uid="{A3453F68-AE1A-44C4-8E41-5DBB53F35929}"/>
    <hyperlink ref="B39" r:id="rId25" location="page=126" display="44:04" xr:uid="{54F36BF2-F89D-4E60-91C1-AFDB8D227D86}"/>
    <hyperlink ref="B15" r:id="rId26" location="page=71" xr:uid="{B832DC42-A971-4D69-A1E5-E008C4C450F0}"/>
    <hyperlink ref="B66" r:id="rId27" location="page=184" display="58:14" xr:uid="{1D875EE4-09DA-4684-B794-18CFF7C3E62D}"/>
    <hyperlink ref="B71" r:id="rId28" location="page=184" display="58:14" xr:uid="{C30B944F-26FD-477F-8A19-D01AD43F58D0}"/>
    <hyperlink ref="B68" r:id="rId29" location="page=184" display="58:14" xr:uid="{101B0073-CEAB-498A-82D5-5F9973DEE64E}"/>
    <hyperlink ref="B67" r:id="rId30" location="page=183" display="58:07(A)" xr:uid="{93AAD759-B868-4A1F-AF80-FD48621AFE04}"/>
    <hyperlink ref="B65" r:id="rId31" location="page=184" display="58:14" xr:uid="{CA0B9F0F-D45C-4AB0-BF1F-54EFB61D328C}"/>
    <hyperlink ref="B70" r:id="rId32" location="page=186" xr:uid="{CA8483E7-D7CE-4037-9E04-13B9C8338E0A}"/>
    <hyperlink ref="B69" r:id="rId33" location="page=183" xr:uid="{A2EB5197-D4B4-49A5-9053-AC805DFC7596}"/>
    <hyperlink ref="B61" r:id="rId34" location="page=170" display="55:24" xr:uid="{E8DEF243-EF66-41A2-8C0D-8E9F886EC035}"/>
    <hyperlink ref="B54" r:id="rId35" location="page=170" xr:uid="{50610A93-55FD-4013-8AE5-D0CE69266CF3}"/>
    <hyperlink ref="B58" r:id="rId36" location="page=169" xr:uid="{B473FEF3-ECF5-4942-9BE4-1380996EA4A2}"/>
    <hyperlink ref="B59" r:id="rId37" location="page=168" display="55:17(B)" xr:uid="{504CB93B-25DE-41B7-9626-C07548C5F9DC}"/>
    <hyperlink ref="B55" r:id="rId38" location="page=168" display="55:17(B)" xr:uid="{C0AA2817-3B5F-4642-B83E-484DBE3157FD}"/>
    <hyperlink ref="B60" r:id="rId39" location="page=168" xr:uid="{4A50226B-226E-43FD-B109-F12BEC64C0D7}"/>
    <hyperlink ref="B57" r:id="rId40" location="page=164" xr:uid="{53CA4569-C7A3-4221-AB53-75ACE7A52FEF}"/>
    <hyperlink ref="B56" r:id="rId41" location="page=159" xr:uid="{A1AABFDE-EDB6-454E-84BE-213B01718E33}"/>
    <hyperlink ref="B50" r:id="rId42" location="page=140" xr:uid="{74726164-4E62-4A75-B261-A27B21BBDA09}"/>
    <hyperlink ref="B46" r:id="rId43" location="page=141" display="49:21(A)/49:22(D)" xr:uid="{62856AB4-DD4F-49FA-97B0-F5F2490BD7DE}"/>
    <hyperlink ref="B47" r:id="rId44" location="page=140" display="49:18(C) " xr:uid="{6BF01D7C-CB58-448D-A440-F401264276CD}"/>
    <hyperlink ref="B49" r:id="rId45" location="page=140" xr:uid="{59742F54-C31A-4165-9EDD-2F9536503615}"/>
    <hyperlink ref="B48" r:id="rId46" location="page=135" xr:uid="{DE3A8644-C1F4-4EBE-A4CE-EC1FEEAB97F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F197-340D-4676-B13A-01D1EC6359E1}">
  <sheetPr codeName="Sheet3"/>
  <dimension ref="A1:AD23"/>
  <sheetViews>
    <sheetView workbookViewId="0">
      <selection activeCell="G44" sqref="G44"/>
    </sheetView>
  </sheetViews>
  <sheetFormatPr defaultRowHeight="15" x14ac:dyDescent="0.25"/>
  <cols>
    <col min="2" max="2" width="56.7109375" customWidth="1"/>
    <col min="3" max="3" width="20.85546875" bestFit="1" customWidth="1"/>
    <col min="4" max="6" width="9.7109375" bestFit="1" customWidth="1"/>
    <col min="7" max="15" width="9.140625" style="56"/>
    <col min="16" max="16" width="10.28515625" style="56" bestFit="1" customWidth="1"/>
    <col min="17" max="30" width="9.140625" style="56"/>
  </cols>
  <sheetData>
    <row r="1" spans="1:30" s="3" customFormat="1" x14ac:dyDescent="0.25">
      <c r="A1" s="4" t="s">
        <v>129</v>
      </c>
      <c r="B1" s="4" t="s">
        <v>128</v>
      </c>
      <c r="C1" s="4" t="s">
        <v>53</v>
      </c>
      <c r="D1" s="4" t="s">
        <v>50</v>
      </c>
      <c r="E1" s="4" t="s">
        <v>51</v>
      </c>
      <c r="F1" s="4" t="s">
        <v>52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</row>
    <row r="2" spans="1:30" x14ac:dyDescent="0.25">
      <c r="A2" s="8">
        <v>1</v>
      </c>
      <c r="B2" t="s">
        <v>30</v>
      </c>
      <c r="C2" t="s">
        <v>42</v>
      </c>
      <c r="D2" s="2">
        <v>17.75</v>
      </c>
      <c r="E2" s="2">
        <v>18.5</v>
      </c>
      <c r="F2" s="2">
        <v>19.25</v>
      </c>
    </row>
    <row r="3" spans="1:30" x14ac:dyDescent="0.25">
      <c r="A3" s="8">
        <v>1</v>
      </c>
      <c r="B3" t="s">
        <v>30</v>
      </c>
      <c r="C3" t="s">
        <v>43</v>
      </c>
      <c r="D3" s="2">
        <v>21.75</v>
      </c>
      <c r="E3" s="2">
        <v>22.5</v>
      </c>
      <c r="F3" s="2">
        <v>23.25</v>
      </c>
    </row>
    <row r="4" spans="1:30" x14ac:dyDescent="0.25">
      <c r="A4" s="8">
        <v>2</v>
      </c>
      <c r="B4" s="1" t="s">
        <v>31</v>
      </c>
      <c r="C4" t="s">
        <v>42</v>
      </c>
      <c r="D4" s="2">
        <v>34.25</v>
      </c>
      <c r="E4" s="2">
        <v>35.5</v>
      </c>
      <c r="F4" s="2">
        <v>36.75</v>
      </c>
    </row>
    <row r="5" spans="1:30" x14ac:dyDescent="0.25">
      <c r="A5" s="8">
        <v>2</v>
      </c>
      <c r="B5" s="1" t="s">
        <v>31</v>
      </c>
      <c r="C5" t="s">
        <v>43</v>
      </c>
      <c r="D5" s="2">
        <v>42.5</v>
      </c>
      <c r="E5" s="2">
        <v>44</v>
      </c>
      <c r="F5" s="2">
        <v>45.5</v>
      </c>
    </row>
    <row r="6" spans="1:30" x14ac:dyDescent="0.25">
      <c r="A6" s="8">
        <v>3</v>
      </c>
      <c r="B6" t="s">
        <v>32</v>
      </c>
      <c r="C6" t="s">
        <v>42</v>
      </c>
      <c r="D6" s="2">
        <v>23</v>
      </c>
      <c r="E6" s="2">
        <v>23.75</v>
      </c>
      <c r="F6" s="2">
        <v>24.5</v>
      </c>
    </row>
    <row r="7" spans="1:30" x14ac:dyDescent="0.25">
      <c r="A7" s="8">
        <v>3</v>
      </c>
      <c r="B7" t="s">
        <v>32</v>
      </c>
      <c r="C7" t="s">
        <v>44</v>
      </c>
      <c r="D7" s="2">
        <v>55.75</v>
      </c>
      <c r="E7" s="2">
        <v>57.5</v>
      </c>
      <c r="F7" s="2">
        <v>59.25</v>
      </c>
    </row>
    <row r="8" spans="1:30" x14ac:dyDescent="0.25">
      <c r="A8" s="8">
        <v>4</v>
      </c>
      <c r="B8" t="s">
        <v>33</v>
      </c>
      <c r="C8" t="s">
        <v>45</v>
      </c>
      <c r="D8" s="2">
        <v>42.5</v>
      </c>
      <c r="E8" s="2">
        <v>44</v>
      </c>
      <c r="F8" s="2">
        <v>45.5</v>
      </c>
    </row>
    <row r="9" spans="1:30" x14ac:dyDescent="0.25">
      <c r="A9" s="8">
        <v>5</v>
      </c>
      <c r="B9" t="s">
        <v>34</v>
      </c>
      <c r="C9" t="s">
        <v>45</v>
      </c>
      <c r="D9" s="2">
        <v>72.75</v>
      </c>
      <c r="E9" s="2">
        <v>75</v>
      </c>
      <c r="F9" s="2">
        <v>77.25</v>
      </c>
    </row>
    <row r="10" spans="1:30" x14ac:dyDescent="0.25">
      <c r="A10" s="8">
        <v>6</v>
      </c>
      <c r="B10" t="s">
        <v>35</v>
      </c>
      <c r="C10" t="s">
        <v>42</v>
      </c>
      <c r="D10" s="2">
        <v>21.75</v>
      </c>
      <c r="E10" s="2">
        <v>22.5</v>
      </c>
      <c r="F10" s="2">
        <v>23.25</v>
      </c>
    </row>
    <row r="11" spans="1:30" x14ac:dyDescent="0.25">
      <c r="A11" s="8">
        <v>6</v>
      </c>
      <c r="B11" t="s">
        <v>35</v>
      </c>
      <c r="C11" t="s">
        <v>46</v>
      </c>
      <c r="D11" s="2">
        <v>23</v>
      </c>
      <c r="E11" s="2">
        <v>23.75</v>
      </c>
      <c r="F11" s="2">
        <v>24.5</v>
      </c>
    </row>
    <row r="12" spans="1:30" x14ac:dyDescent="0.25">
      <c r="A12" s="8">
        <v>6</v>
      </c>
      <c r="B12" t="s">
        <v>35</v>
      </c>
      <c r="C12" t="s">
        <v>47</v>
      </c>
      <c r="D12" s="2">
        <v>46.5</v>
      </c>
      <c r="E12" s="2">
        <v>48</v>
      </c>
      <c r="F12" s="2">
        <v>49.5</v>
      </c>
    </row>
    <row r="13" spans="1:30" x14ac:dyDescent="0.25">
      <c r="A13" s="8">
        <v>7</v>
      </c>
      <c r="B13" t="s">
        <v>36</v>
      </c>
      <c r="C13" t="s">
        <v>42</v>
      </c>
      <c r="D13" s="2">
        <v>21.75</v>
      </c>
      <c r="E13" s="2">
        <v>22.5</v>
      </c>
      <c r="F13" s="2">
        <v>23.25</v>
      </c>
    </row>
    <row r="14" spans="1:30" x14ac:dyDescent="0.25">
      <c r="A14" s="8">
        <v>7</v>
      </c>
      <c r="B14" t="s">
        <v>36</v>
      </c>
      <c r="C14" t="s">
        <v>43</v>
      </c>
      <c r="D14" s="2">
        <v>45</v>
      </c>
      <c r="E14" s="2">
        <v>46.5</v>
      </c>
      <c r="F14" s="2">
        <v>48</v>
      </c>
    </row>
    <row r="15" spans="1:30" x14ac:dyDescent="0.25">
      <c r="A15" s="8">
        <v>8</v>
      </c>
      <c r="B15" t="s">
        <v>36</v>
      </c>
      <c r="C15" t="s">
        <v>48</v>
      </c>
      <c r="D15" s="2">
        <v>54.25</v>
      </c>
      <c r="E15" s="2">
        <v>56</v>
      </c>
      <c r="F15" s="2">
        <v>57.75</v>
      </c>
    </row>
    <row r="16" spans="1:30" x14ac:dyDescent="0.25">
      <c r="A16" s="8">
        <v>9</v>
      </c>
      <c r="B16" t="s">
        <v>37</v>
      </c>
      <c r="C16" t="s">
        <v>42</v>
      </c>
      <c r="D16" s="2">
        <v>18.75</v>
      </c>
      <c r="E16" s="2">
        <v>19.5</v>
      </c>
      <c r="F16" s="2">
        <v>20.25</v>
      </c>
    </row>
    <row r="17" spans="1:6" x14ac:dyDescent="0.25">
      <c r="A17" s="8">
        <v>9</v>
      </c>
      <c r="B17" t="s">
        <v>37</v>
      </c>
      <c r="C17" t="s">
        <v>43</v>
      </c>
      <c r="D17" s="2">
        <v>37.25</v>
      </c>
      <c r="E17" s="2">
        <v>38.5</v>
      </c>
      <c r="F17" s="2">
        <v>39.75</v>
      </c>
    </row>
    <row r="18" spans="1:6" x14ac:dyDescent="0.25">
      <c r="A18" s="8">
        <v>10</v>
      </c>
      <c r="B18" t="s">
        <v>38</v>
      </c>
      <c r="C18" t="s">
        <v>42</v>
      </c>
      <c r="D18" s="2">
        <v>23</v>
      </c>
      <c r="E18" s="2">
        <v>23.75</v>
      </c>
      <c r="F18" s="2">
        <v>24.5</v>
      </c>
    </row>
    <row r="19" spans="1:6" x14ac:dyDescent="0.25">
      <c r="A19" s="8">
        <v>10</v>
      </c>
      <c r="B19" t="s">
        <v>38</v>
      </c>
      <c r="C19" t="s">
        <v>43</v>
      </c>
      <c r="D19" s="2">
        <v>28.5</v>
      </c>
      <c r="E19" s="2">
        <v>29.5</v>
      </c>
      <c r="F19" s="2">
        <v>30.5</v>
      </c>
    </row>
    <row r="20" spans="1:6" x14ac:dyDescent="0.25">
      <c r="A20" s="8">
        <v>11</v>
      </c>
      <c r="B20" t="s">
        <v>147</v>
      </c>
      <c r="C20" t="s">
        <v>45</v>
      </c>
      <c r="D20" s="2">
        <v>45</v>
      </c>
      <c r="E20" s="2">
        <v>46.5</v>
      </c>
      <c r="F20" s="2">
        <v>48</v>
      </c>
    </row>
    <row r="21" spans="1:6" x14ac:dyDescent="0.25">
      <c r="A21" s="8">
        <v>12</v>
      </c>
      <c r="B21" t="s">
        <v>39</v>
      </c>
      <c r="C21" t="s">
        <v>45</v>
      </c>
      <c r="D21" s="2">
        <v>80.5</v>
      </c>
      <c r="E21" s="2">
        <v>83</v>
      </c>
      <c r="F21" s="2">
        <v>85.5</v>
      </c>
    </row>
    <row r="22" spans="1:6" x14ac:dyDescent="0.25">
      <c r="A22" s="8">
        <v>13</v>
      </c>
      <c r="B22" t="s">
        <v>40</v>
      </c>
      <c r="C22" t="s">
        <v>42</v>
      </c>
      <c r="D22" s="2">
        <v>30.5</v>
      </c>
      <c r="E22" s="2">
        <v>31.5</v>
      </c>
      <c r="F22" s="2">
        <v>32.5</v>
      </c>
    </row>
    <row r="23" spans="1:6" x14ac:dyDescent="0.25">
      <c r="A23" s="8">
        <v>13</v>
      </c>
      <c r="B23" t="s">
        <v>40</v>
      </c>
      <c r="C23" t="s">
        <v>49</v>
      </c>
      <c r="D23" s="2">
        <v>73.75</v>
      </c>
      <c r="E23" s="2">
        <v>76</v>
      </c>
      <c r="F23" s="2">
        <v>78.5</v>
      </c>
    </row>
  </sheetData>
  <sheetProtection algorithmName="SHA-512" hashValue="vMzW4dkmXPCcksWeIWbOK6B37iMsA7KwOADLEaEN5/itSlHKqmhHAQcGfM1S0zjQHWvJnPBvIKACy901Cfo9Ng==" saltValue="UvGwfW/9PLcMVIBmvXPIeQ==" spinCount="100000" sheet="1" selectLockedCells="1" selectUn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B362-04C6-4F99-B46F-56F193157C27}">
  <sheetPr codeName="Sheet5"/>
  <dimension ref="A1:M79"/>
  <sheetViews>
    <sheetView topLeftCell="A4" workbookViewId="0">
      <selection activeCell="R18" sqref="R18"/>
    </sheetView>
  </sheetViews>
  <sheetFormatPr defaultRowHeight="15" x14ac:dyDescent="0.25"/>
  <cols>
    <col min="1" max="1" width="63.7109375" customWidth="1"/>
    <col min="2" max="2" width="8.28515625" customWidth="1"/>
    <col min="3" max="3" width="8.5703125" customWidth="1"/>
  </cols>
  <sheetData>
    <row r="1" spans="1:13" x14ac:dyDescent="0.25">
      <c r="A1" s="4" t="s">
        <v>173</v>
      </c>
      <c r="B1" s="4" t="s">
        <v>181</v>
      </c>
      <c r="C1" s="4" t="s">
        <v>182</v>
      </c>
      <c r="D1" s="4" t="s">
        <v>183</v>
      </c>
      <c r="E1" s="4" t="s">
        <v>184</v>
      </c>
      <c r="F1" s="4" t="s">
        <v>185</v>
      </c>
      <c r="G1" s="4" t="s">
        <v>186</v>
      </c>
      <c r="H1" s="4" t="s">
        <v>187</v>
      </c>
      <c r="I1" s="4" t="s">
        <v>192</v>
      </c>
      <c r="J1" s="4" t="s">
        <v>191</v>
      </c>
      <c r="K1" s="4" t="s">
        <v>190</v>
      </c>
      <c r="L1" s="4" t="s">
        <v>189</v>
      </c>
      <c r="M1" s="4" t="s">
        <v>188</v>
      </c>
    </row>
    <row r="2" spans="1:13" x14ac:dyDescent="0.25">
      <c r="A2" s="11" t="s">
        <v>160</v>
      </c>
    </row>
    <row r="3" spans="1:13" x14ac:dyDescent="0.25">
      <c r="A3" t="s">
        <v>91</v>
      </c>
      <c r="B3" s="20">
        <f>IF(OR(Invoice!L21="",Invoice!L21=0),0,IF(AND(Invoice!A21&gt;DATE(2024,6,24),Invoice!A21&lt;DATE(2025,6,23)),'Schedule A'!$D2+('Schedule A'!$D3*((Invoice!L21-0.5)*2)),
IF(AND(Invoice!A21&gt;=DATE(2025,6,23),Invoice!A21&lt;DATE(2026,6,22)),'Schedule A'!$E2+('Schedule A'!$E3*((Invoice!L21-0.5)*2)),
IF(AND(Invoice!A21&gt;=DATE(2026,6,22),Invoice!A21&lt;=DATE(2027,6,20)),'Schedule A'!$F2+('Schedule A'!$F3*((Invoice!L21-0.5)*2)),
0))))</f>
        <v>0</v>
      </c>
      <c r="C3" s="20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3" s="20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3" s="20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3" s="20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3" s="20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3" s="20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3" s="20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3" s="20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3" s="20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3" s="20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3" s="20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4" spans="1:13" x14ac:dyDescent="0.25">
      <c r="A4" t="s">
        <v>103</v>
      </c>
      <c r="B4" s="20">
        <f>IF(OR(Invoice!L21="",Invoice!L21=0),0,IF(AND(Invoice!A21&gt;DATE(2024,6,24),Invoice!A21&lt;DATE(2025,6,23)),'Schedule A'!$D2+('Schedule A'!$D3*((Invoice!L21-0.5)*2)),
IF(AND(Invoice!A21&gt;=DATE(2025,6,23),Invoice!A21&lt;DATE(2026,6,22)),'Schedule A'!$E2+('Schedule A'!$E3*((Invoice!L21-0.5)*2)),
IF(AND(Invoice!A21&gt;=DATE(2026,6,22),Invoice!A21&lt;=DATE(2027,6,20)),'Schedule A'!$F2+('Schedule A'!$F3*((Invoice!L21-0.5)*2)),
0))))</f>
        <v>0</v>
      </c>
      <c r="C4" s="20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4" s="20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4" s="20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4" s="20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4" s="20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4" s="20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4" s="20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4" s="20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4" s="20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4" s="20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4" s="20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5" spans="1:13" x14ac:dyDescent="0.25">
      <c r="A5" t="s">
        <v>215</v>
      </c>
      <c r="B5" s="20">
        <f>IF(OR(Invoice!L21="",Invoice!L21=0),0,IF(AND(Invoice!A21&gt;DATE(2024,6,24),Invoice!A21&lt;DATE(2025,6,23)),('Schedule A'!D9*CEILING(MAX(Invoice!L21,4),1)),
IF(AND(Invoice!A21&gt;=DATE(2025,6,23),Invoice!A21&lt;DATE(2026,6,22)),('Schedule A'!E9*CEILING(MAX(Invoice!L21,4),1)),
IF(AND(Invoice!A21&gt;=DATE(2026,6,22),Invoice!A21&lt;=DATE(2027,6,20)),('Schedule A'!F9*CEILING(MAX(Invoice!L21,4),1)),
0))))</f>
        <v>0</v>
      </c>
      <c r="C5" s="21">
        <f>IF(OR(Invoice!L22="",Invoice!L22=0),0,IF(AND(Invoice!A22&gt;DATE(2024,6,24),Invoice!A22&lt;DATE(2025,6,23)),('Schedule A'!D9*CEILING(MAX(Invoice!L22,4),1)),
IF(AND(Invoice!A22&gt;=DATE(2025,6,23),Invoice!A22&lt;DATE(2026,6,22)),('Schedule A'!E9*CEILING(MAX(Invoice!L22,4),1)),
IF(AND(Invoice!A22&gt;=DATE(2026,6,22),Invoice!A22&lt;=DATE(2027,6,20)),('Schedule A'!F9*CEILING(MAX(Invoice!L22,4),1)),
0))))</f>
        <v>0</v>
      </c>
      <c r="D5" s="21">
        <f>IF(OR(Invoice!L23="",Invoice!L23=0),0,IF(AND(Invoice!A23&gt;DATE(2024,6,24),Invoice!A23&lt;DATE(2025,6,23)),('Schedule A'!D9*CEILING(MAX(Invoice!L23,4),1)),
IF(AND(Invoice!A23&gt;=DATE(2025,6,23),Invoice!A23&lt;DATE(2026,6,22)),('Schedule A'!E9*CEILING(MAX(Invoice!L23,4),1)),
IF(AND(Invoice!A23&gt;=DATE(2026,6,22),Invoice!A23&lt;=DATE(2027,6,20)),('Schedule A'!F9*CEILING(MAX(Invoice!L23,4),1)),
0))))</f>
        <v>0</v>
      </c>
      <c r="E5" s="21">
        <f>IF(OR(Invoice!L24="",Invoice!L24=0),0,IF(AND(Invoice!A24&gt;DATE(2024,6,24),Invoice!A24&lt;DATE(2025,6,23)),('Schedule A'!D9*CEILING(MAX(Invoice!L24,4),1)),
IF(AND(Invoice!A24&gt;=DATE(2025,6,23),Invoice!A24&lt;DATE(2026,6,22)),('Schedule A'!E9*CEILING(MAX(Invoice!L24,4),1)),
IF(AND(Invoice!A24&gt;=DATE(2026,6,22),Invoice!A24&lt;=DATE(2027,6,20)),('Schedule A'!F9*CEILING(MAX(Invoice!L24,4),1)),
0))))</f>
        <v>0</v>
      </c>
      <c r="F5" s="21">
        <f>IF(OR(Invoice!L25="",Invoice!L25=0),0,IF(AND(Invoice!A25&gt;DATE(2024,6,24),Invoice!A25&lt;DATE(2025,6,23)),('Schedule A'!D9*CEILING(MAX(Invoice!L25,4),1)),
IF(AND(Invoice!A25&gt;=DATE(2025,6,23),Invoice!A25&lt;DATE(2026,6,22)),('Schedule A'!E9*CEILING(MAX(Invoice!L25,4),1)),
IF(AND(Invoice!A25&gt;=DATE(2026,6,22),Invoice!A25&lt;=DATE(2027,6,20)),('Schedule A'!F9*CEILING(MAX(Invoice!L25,4),1)),
0))))</f>
        <v>0</v>
      </c>
      <c r="G5" s="21">
        <f>IF(OR(Invoice!L26="",Invoice!L26=0),0,IF(AND(Invoice!A26&gt;DATE(2024,6,24),Invoice!A26&lt;DATE(2025,6,23)),('Schedule A'!D9*CEILING(MAX(Invoice!L26,4),1)),
IF(AND(Invoice!A26&gt;=DATE(2025,6,23),Invoice!A26&lt;DATE(2026,6,22)),('Schedule A'!E9*CEILING(MAX(Invoice!L26,4),1)),
IF(AND(Invoice!A26&gt;=DATE(2026,6,22),Invoice!A26&lt;=DATE(2027,6,20)),('Schedule A'!F9*CEILING(MAX(Invoice!L26,4),1)),
0))))</f>
        <v>0</v>
      </c>
      <c r="H5" s="21">
        <f>IF(OR(Invoice!L27="",Invoice!L27=0),0,IF(AND(Invoice!A27&gt;DATE(2024,6,24),Invoice!A27&lt;DATE(2025,6,23)),('Schedule A'!D9*CEILING(MAX(Invoice!L27,4),1)),
IF(AND(Invoice!A27&gt;=DATE(2025,6,23),Invoice!A27&lt;DATE(2026,6,22)),('Schedule A'!E9*CEILING(MAX(Invoice!L27,4),1)),
IF(AND(Invoice!A27&gt;=DATE(2026,6,22),Invoice!A27&lt;=DATE(2027,6,20)),('Schedule A'!F9*CEILING(MAX(Invoice!L27,4),1)),
0))))</f>
        <v>0</v>
      </c>
      <c r="I5" s="21">
        <f>IF(OR(Invoice!L28="",Invoice!L28=0),0,IF(AND(Invoice!A28&gt;DATE(2024,6,24),Invoice!A28&lt;DATE(2025,6,23)),('Schedule A'!D9*CEILING(MAX(Invoice!L28,4),1)),
IF(AND(Invoice!A28&gt;=DATE(2025,6,23),Invoice!A28&lt;DATE(2026,6,22)),('Schedule A'!E9*CEILING(MAX(Invoice!L28,4),1)),
IF(AND(Invoice!A28&gt;=DATE(2026,6,22),Invoice!A28&lt;=DATE(2027,6,20)),('Schedule A'!F9*CEILING(MAX(Invoice!L28,4),1)),
0))))</f>
        <v>0</v>
      </c>
      <c r="J5" s="21">
        <f>IF(OR(Invoice!L29="",Invoice!L29=0),0,IF(AND(Invoice!A29&gt;DATE(2024,6,24),Invoice!A29&lt;DATE(2025,6,23)),('Schedule A'!D9*CEILING(MAX(Invoice!L29,4),1)),
IF(AND(Invoice!A29&gt;=DATE(2025,6,23),Invoice!A29&lt;DATE(2026,6,22)),('Schedule A'!E9*CEILING(MAX(Invoice!L29,4),1)),
IF(AND(Invoice!A29&gt;=DATE(2026,6,22),Invoice!A29&lt;=DATE(2027,6,20)),('Schedule A'!F9*CEILING(MAX(Invoice!L29,4),1)),
0))))</f>
        <v>0</v>
      </c>
      <c r="K5" s="21">
        <f>IF(OR(Invoice!L30="",Invoice!L30=0),0,IF(AND(Invoice!A30&gt;DATE(2024,6,24),Invoice!A30&lt;DATE(2025,6,23)),('Schedule A'!D9*CEILING(MAX(Invoice!L30,4),1)),
IF(AND(Invoice!A30&gt;=DATE(2025,6,23),Invoice!A30&lt;DATE(2026,6,22)),('Schedule A'!E9*CEILING(MAX(Invoice!L30,4),1)),
IF(AND(Invoice!A30&gt;=DATE(2026,6,22),Invoice!A30&lt;=DATE(2027,6,20)),('Schedule A'!F9*CEILING(MAX(Invoice!L30,4),1)),
0))))</f>
        <v>0</v>
      </c>
      <c r="L5" s="21">
        <f>IF(OR(Invoice!L31="",Invoice!L31=0),0,IF(AND(Invoice!A31&gt;DATE(2024,6,24),Invoice!A31&lt;DATE(2025,6,23)),('Schedule A'!D9*CEILING(MAX(Invoice!L31,4),1)),
IF(AND(Invoice!A31&gt;=DATE(2025,6,23),Invoice!A31&lt;DATE(2026,6,22)),('Schedule A'!E9*CEILING(MAX(Invoice!L31,4),1)),
IF(AND(Invoice!A31&gt;=DATE(2026,6,22),Invoice!A31&lt;=DATE(2027,6,20)),('Schedule A'!F9*CEILING(MAX(Invoice!L31,4),1)),
0))))</f>
        <v>0</v>
      </c>
      <c r="M5" s="21">
        <f>IF(OR(Invoice!L32="",Invoice!L32=0),0,IF(AND(Invoice!A32&gt;DATE(2024,6,24),Invoice!A32&lt;DATE(2025,6,23)),('Schedule A'!D9*CEILING(MAX(Invoice!L32,4),1)),
IF(AND(Invoice!A32&gt;=DATE(2025,6,23),Invoice!A32&lt;DATE(2026,6,22)),('Schedule A'!E9*CEILING(MAX(Invoice!L32,4),1)),
IF(AND(Invoice!A32&gt;=DATE(2026,6,22),Invoice!A32&lt;=DATE(2027,6,20)),('Schedule A'!F9*CEILING(MAX(Invoice!L32,4),1)),
0))))</f>
        <v>0</v>
      </c>
    </row>
    <row r="6" spans="1:13" x14ac:dyDescent="0.25">
      <c r="A6" t="s">
        <v>56</v>
      </c>
      <c r="B6" s="20">
        <f>IF(OR(Invoice!L21="",Invoice!L21=0),0,IF(AND(Invoice!A21&gt;DATE(2024,6,24),Invoice!A21&lt;DATE(2025,6,23)),('Schedule A'!D8*CEILING(MAX(Invoice!L21,4),1)),
IF(AND(Invoice!A21&gt;=DATE(2025,6,23),Invoice!A21&lt;DATE(2026,6,22)),('Schedule A'!E8*CEILING(MAX(Invoice!L21,4),1)),
IF(AND(Invoice!A21&gt;=DATE(2026,6,22),Invoice!A21&lt;=DATE(2027,6,20)),('Schedule A'!F8*CEILING(MAX(Invoice!L21,4),1)),
0))))</f>
        <v>0</v>
      </c>
      <c r="C6" s="21">
        <f>IF(OR(Invoice!L22="",Invoice!L22=0),0,IF(AND(Invoice!A22&gt;DATE(2024,6,24),Invoice!A22&lt;DATE(2025,6,23)),('Schedule A'!D8*CEILING(MAX(Invoice!L22,4),1)),
IF(AND(Invoice!A22&gt;=DATE(2025,6,23),Invoice!A22&lt;DATE(2026,6,22)),('Schedule A'!E8*CEILING(MAX(Invoice!L22,4),1)),
IF(AND(Invoice!A22&gt;=DATE(2026,6,22),Invoice!A22&lt;=DATE(2027,6,20)),('Schedule A'!F8*CEILING(MAX(Invoice!L22,4),1)),
0))))</f>
        <v>0</v>
      </c>
      <c r="D6" s="21">
        <f>IF(OR(Invoice!L23="",Invoice!L23=0),0,IF(AND(Invoice!A23&gt;DATE(2024,6,24),Invoice!A23&lt;DATE(2025,6,23)),('Schedule A'!D8*CEILING(MAX(Invoice!L23,4),1)),
IF(AND(Invoice!A23&gt;=DATE(2025,6,23),Invoice!A23&lt;DATE(2026,6,22)),('Schedule A'!E8*CEILING(MAX(Invoice!L23,4),1)),
IF(AND(Invoice!A23&gt;=DATE(2026,6,22),Invoice!A23&lt;=DATE(2027,6,20)),('Schedule A'!F8*CEILING(MAX(Invoice!L23,4),1)),
0))))</f>
        <v>0</v>
      </c>
      <c r="E6" s="21">
        <f>IF(OR(Invoice!L24="",Invoice!L24=0),0,IF(AND(Invoice!A24&gt;DATE(2024,6,24),Invoice!A24&lt;DATE(2025,6,23)),('Schedule A'!D8*CEILING(MAX(Invoice!L24,4),1)),
IF(AND(Invoice!A24&gt;=DATE(2025,6,23),Invoice!A24&lt;DATE(2026,6,22)),('Schedule A'!E8*CEILING(MAX(Invoice!L24,4),1)),
IF(AND(Invoice!A24&gt;=DATE(2026,6,22),Invoice!A24&lt;=DATE(2027,6,20)),('Schedule A'!F8*CEILING(MAX(Invoice!L24,4),1)),
0))))</f>
        <v>0</v>
      </c>
      <c r="F6" s="21">
        <f>IF(OR(Invoice!L25="",Invoice!L25=0),0,IF(AND(Invoice!A25&gt;DATE(2024,6,24),Invoice!A25&lt;DATE(2025,6,23)),('Schedule A'!D8*CEILING(MAX(Invoice!L25,4),1)),
IF(AND(Invoice!A25&gt;=DATE(2025,6,23),Invoice!A25&lt;DATE(2026,6,22)),('Schedule A'!E8*CEILING(MAX(Invoice!L25,4),1)),
IF(AND(Invoice!A25&gt;=DATE(2026,6,22),Invoice!A25&lt;=DATE(2027,6,20)),('Schedule A'!F8*CEILING(MAX(Invoice!L25,4),1)),
0))))</f>
        <v>0</v>
      </c>
      <c r="G6" s="21">
        <f>IF(OR(Invoice!L26="",Invoice!L26=0),0,IF(AND(Invoice!A26&gt;DATE(2024,6,24),Invoice!A26&lt;DATE(2025,6,23)),('Schedule A'!D8*CEILING(MAX(Invoice!L26,4),1)),
IF(AND(Invoice!A26&gt;=DATE(2025,6,23),Invoice!A26&lt;DATE(2026,6,22)),('Schedule A'!E8*CEILING(MAX(Invoice!L26,4),1)),
IF(AND(Invoice!A26&gt;=DATE(2026,6,22),Invoice!A26&lt;=DATE(2027,6,20)),('Schedule A'!F8*CEILING(MAX(Invoice!L26,4),1)),
0))))</f>
        <v>0</v>
      </c>
      <c r="H6" s="21">
        <f>IF(OR(Invoice!L27="",Invoice!L27=0),0,IF(AND(Invoice!A27&gt;DATE(2024,6,24),Invoice!A27&lt;DATE(2025,6,23)),('Schedule A'!D8*CEILING(MAX(Invoice!L27,4),1)),
IF(AND(Invoice!A27&gt;=DATE(2025,6,23),Invoice!A27&lt;DATE(2026,6,22)),('Schedule A'!E8*CEILING(MAX(Invoice!L27,4),1)),
IF(AND(Invoice!A27&gt;=DATE(2026,6,22),Invoice!A27&lt;=DATE(2027,6,20)),('Schedule A'!F8*CEILING(MAX(Invoice!L27,4),1)),
0))))</f>
        <v>0</v>
      </c>
      <c r="I6" s="21">
        <f>IF(OR(Invoice!L28="",Invoice!L28=0),0,IF(AND(Invoice!A28&gt;DATE(2024,6,24),Invoice!A28&lt;DATE(2025,6,23)),('Schedule A'!D8*CEILING(MAX(Invoice!L28,4),1)),
IF(AND(Invoice!A28&gt;=DATE(2025,6,23),Invoice!A28&lt;DATE(2026,6,22)),('Schedule A'!E8*CEILING(MAX(Invoice!L28,4),1)),
IF(AND(Invoice!A28&gt;=DATE(2026,6,22),Invoice!A28&lt;=DATE(2027,6,20)),('Schedule A'!F8*CEILING(MAX(Invoice!L28,4),1)),
0))))</f>
        <v>0</v>
      </c>
      <c r="J6" s="21">
        <f>IF(OR(Invoice!L29="",Invoice!L29=0),0,IF(AND(Invoice!A29&gt;DATE(2024,6,24),Invoice!A29&lt;DATE(2025,6,23)),('Schedule A'!D8*CEILING(MAX(Invoice!L29,4),1)),
IF(AND(Invoice!A29&gt;=DATE(2025,6,23),Invoice!A29&lt;DATE(2026,6,22)),('Schedule A'!E8*CEILING(MAX(Invoice!L29,4),1)),
IF(AND(Invoice!A29&gt;=DATE(2026,6,22),Invoice!A29&lt;=DATE(2027,6,20)),('Schedule A'!F8*CEILING(MAX(Invoice!L29,4),1)),
0))))</f>
        <v>0</v>
      </c>
      <c r="K6" s="21">
        <f>IF(OR(Invoice!L30="",Invoice!L30=0),0,IF(AND(Invoice!A30&gt;DATE(2024,6,24),Invoice!A30&lt;DATE(2025,6,23)),('Schedule A'!D8*CEILING(MAX(Invoice!L30,4),1)),
IF(AND(Invoice!A30&gt;=DATE(2025,6,23),Invoice!A30&lt;DATE(2026,6,22)),('Schedule A'!E8*CEILING(MAX(Invoice!L30,4),1)),
IF(AND(Invoice!A30&gt;=DATE(2026,6,22),Invoice!A30&lt;=DATE(2027,6,20)),('Schedule A'!F8*CEILING(MAX(Invoice!L30,4),1)),
0))))</f>
        <v>0</v>
      </c>
      <c r="L6" s="21">
        <f>IF(OR(Invoice!L31="",Invoice!L31=0),0,IF(AND(Invoice!A31&gt;DATE(2024,6,24),Invoice!A31&lt;DATE(2025,6,23)),('Schedule A'!D8*CEILING(MAX(Invoice!L31,4),1)),
IF(AND(Invoice!A31&gt;=DATE(2025,6,23),Invoice!A31&lt;DATE(2026,6,22)),('Schedule A'!E8*CEILING(MAX(Invoice!L31,4),1)),
IF(AND(Invoice!A31&gt;=DATE(2026,6,22),Invoice!A31&lt;=DATE(2027,6,20)),('Schedule A'!F8*CEILING(MAX(Invoice!L31,4),1)),
0))))</f>
        <v>0</v>
      </c>
      <c r="M6" s="21">
        <f>IF(OR(Invoice!L32="",Invoice!L32=0),0,IF(AND(Invoice!A32&gt;DATE(2024,6,24),Invoice!A32&lt;DATE(2025,6,23)),('Schedule A'!D8*CEILING(MAX(Invoice!L32,4),1)),
IF(AND(Invoice!A32&gt;=DATE(2025,6,23),Invoice!A32&lt;DATE(2026,6,22)),('Schedule A'!E8*CEILING(MAX(Invoice!L32,4),1)),
IF(AND(Invoice!A32&gt;=DATE(2026,6,22),Invoice!A32&lt;=DATE(2027,6,20)),('Schedule A'!F8*CEILING(MAX(Invoice!L32,4),1)),
0))))</f>
        <v>0</v>
      </c>
    </row>
    <row r="7" spans="1:13" x14ac:dyDescent="0.25">
      <c r="A7" t="s">
        <v>89</v>
      </c>
      <c r="B7" s="20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7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7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7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7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7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7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7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7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7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7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7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8" spans="1:13" x14ac:dyDescent="0.25">
      <c r="A8" t="s">
        <v>102</v>
      </c>
      <c r="B8" s="20">
        <f>IF(OR(Invoice!L21="",Invoice!L21=0), 0,
    IF(AND(Invoice!A21 &gt; DATE(2024,6,24), Invoice!A21 &lt; DATE(2025,6,23)),
        'Schedule A'!D10 +
        ('Schedule A'!D11 * IF(Invoice!L21 &gt;= 1, 1, 0)) +
        ('Schedule A'!D12 * IF(Invoice!L21 &gt; 1, INT((Invoice!L21-1)/0.5), 0)),
    IF(AND(Invoice!A21 &gt;= DATE(2025,6,23), Invoice!A21 &lt; DATE(2026,6,22)),
        'Schedule A'!E10 +
        ('Schedule A'!E11 * IF(Invoice!L21 &gt;= 1, 1, 0)) +
        ('Schedule A'!E12 * IF(Invoice!L21 &gt; 1, INT((Invoice!L21-1)/0.5), 0)),
    IF(AND(Invoice!A21 &gt;= DATE(2026,6,22), Invoice!A21 &lt;= DATE(2027,6,20)),
        'Schedule A'!F10 +
        ('Schedule A'!F11 * IF(Invoice!L21 &gt;= 1, 1, 0)) +
        ('Schedule A'!F12 * IF(Invoice!L21 &gt; 1, INT((Invoice!L21-1)/0.5), 0)),
    0))))</f>
        <v>0</v>
      </c>
      <c r="C8" s="21">
        <f>IF(OR(Invoice!L22="",Invoice!L22=0), 0,
    IF(AND(Invoice!A22 &gt; DATE(2024,6,24), Invoice!A22 &lt; DATE(2025,6,23)),
        'Schedule A'!D10 +
        ('Schedule A'!D11 * IF(Invoice!L22 &gt;= 1, 1, 0)) +
        ('Schedule A'!D12 * IF(Invoice!L22 &gt; 1, INT((Invoice!L22-1)/0.5), 0)),
    IF(AND(Invoice!A22 &gt;= DATE(2025,6,23), Invoice!A22 &lt; DATE(2026,6,22)),
        'Schedule A'!E10 +
        ('Schedule A'!E11 * IF(Invoice!L22 &gt;= 1, 1, 0)) +
        ('Schedule A'!E12 * IF(Invoice!L22 &gt; 1, INT((Invoice!L22-1)/0.5), 0)),
    IF(AND(Invoice!A22 &gt;= DATE(2026,6,22), Invoice!A22 &lt;= DATE(2027,6,20)),
        'Schedule A'!F10 +
        ('Schedule A'!F11 * IF(Invoice!L22 &gt;= 1, 1, 0)) +
        ('Schedule A'!F12 * IF(Invoice!L22 &gt; 1, INT((Invoice!L22-1)/0.5), 0)),
    0))))</f>
        <v>0</v>
      </c>
      <c r="D8" s="21">
        <f>IF(OR(Invoice!L23="",Invoice!L23=0), 0,
    IF(AND(Invoice!A23 &gt; DATE(2024,6,24), Invoice!A23 &lt; DATE(2025,6,23)),
        'Schedule A'!D10 +
        ('Schedule A'!D11 * IF(Invoice!L23 &gt;= 1, 1, 0)) +
        ('Schedule A'!D12 * IF(Invoice!L23 &gt; 1, INT((Invoice!L23-1)/0.5), 0)),
    IF(AND(Invoice!A23 &gt;= DATE(2025,6,23), Invoice!A23 &lt; DATE(2026,6,22)),
        'Schedule A'!E10 +
        ('Schedule A'!E11 * IF(Invoice!L23 &gt;= 1, 1, 0)) +
        ('Schedule A'!E12 * IF(Invoice!L23 &gt; 1, INT((Invoice!L23-1)/0.5), 0)),
    IF(AND(Invoice!A23 &gt;= DATE(2026,6,22), Invoice!A23 &lt;= DATE(2027,6,20)),
        'Schedule A'!F10 +
        ('Schedule A'!F11 * IF(Invoice!L23 &gt;= 1, 1, 0)) +
        ('Schedule A'!F12 * IF(Invoice!L23 &gt; 1, INT((Invoice!L23-1)/0.5), 0)),
    0))))</f>
        <v>0</v>
      </c>
      <c r="E8" s="21">
        <f>IF(OR(Invoice!L24="",Invoice!L24=0), 0,
    IF(AND(Invoice!A24 &gt; DATE(2024,6,24), Invoice!A24 &lt; DATE(2025,6,23)),
        'Schedule A'!D10 +
        ('Schedule A'!D11 * IF(Invoice!L24 &gt;= 1, 1, 0)) +
        ('Schedule A'!D12 * IF(Invoice!L24 &gt; 1, INT((Invoice!L24-1)/0.5), 0)),
    IF(AND(Invoice!A24 &gt;= DATE(2025,6,23), Invoice!A24 &lt; DATE(2026,6,22)),
        'Schedule A'!E10 +
        ('Schedule A'!E11 * IF(Invoice!L24 &gt;= 1, 1, 0)) +
        ('Schedule A'!E12 * IF(Invoice!L24 &gt; 1, INT((Invoice!L24-1)/0.5), 0)),
    IF(AND(Invoice!A24 &gt;= DATE(2026,6,22), Invoice!A24 &lt;= DATE(2027,6,20)),
        'Schedule A'!F10 +
        ('Schedule A'!F11 * IF(Invoice!L24 &gt;= 1, 1, 0)) +
        ('Schedule A'!F12 * IF(Invoice!L24 &gt; 1, INT((Invoice!L24-1)/0.5), 0)),
    0))))</f>
        <v>0</v>
      </c>
      <c r="F8" s="21">
        <f>IF(OR(Invoice!L25="",Invoice!L25=0), 0,
    IF(AND(Invoice!A25 &gt; DATE(2024,6,24), Invoice!A25 &lt; DATE(2025,6,23)),
        'Schedule A'!D10 +
        ('Schedule A'!D11 * IF(Invoice!L25 &gt;= 1, 1, 0)) +
        ('Schedule A'!D12 * IF(Invoice!L25 &gt; 1, INT((Invoice!L25-1)/0.5), 0)),
    IF(AND(Invoice!A25 &gt;= DATE(2025,6,23), Invoice!A25 &lt; DATE(2026,6,22)),
        'Schedule A'!E10 +
        ('Schedule A'!E11 * IF(Invoice!L25 &gt;= 1, 1, 0)) +
        ('Schedule A'!E12 * IF(Invoice!L25 &gt; 1, INT((Invoice!L25-1)/0.5), 0)),
    IF(AND(Invoice!A25 &gt;= DATE(2026,6,22), Invoice!A25 &lt;= DATE(2027,6,20)),
        'Schedule A'!F10 +
        ('Schedule A'!F11 * IF(Invoice!L25 &gt;= 1, 1, 0)) +
        ('Schedule A'!F12 * IF(Invoice!L25 &gt; 1, INT((Invoice!L25-1)/0.5), 0)),
    0))))</f>
        <v>0</v>
      </c>
      <c r="G8" s="21">
        <f>IF(OR(Invoice!L26="",Invoice!L26=0), 0,
    IF(AND(Invoice!A26 &gt; DATE(2024,6,24), Invoice!A26 &lt; DATE(2025,6,23)),
        'Schedule A'!D10 +
        ('Schedule A'!D11 * IF(Invoice!L26 &gt;= 1, 1, 0)) +
        ('Schedule A'!D12 * IF(Invoice!L26 &gt; 1, INT((Invoice!L26-1)/0.5), 0)),
    IF(AND(Invoice!A26 &gt;= DATE(2025,6,23), Invoice!A26 &lt; DATE(2026,6,22)),
        'Schedule A'!E10 +
        ('Schedule A'!E11 * IF(Invoice!L26 &gt;= 1, 1, 0)) +
        ('Schedule A'!E12 * IF(Invoice!L26 &gt; 1, INT((Invoice!L26-1)/0.5), 0)),
    IF(AND(Invoice!A26 &gt;= DATE(2026,6,22), Invoice!A26 &lt;= DATE(2027,6,20)),
        'Schedule A'!F10 +
        ('Schedule A'!F11 * IF(Invoice!L26 &gt;= 1, 1, 0)) +
        ('Schedule A'!F12 * IF(Invoice!L26 &gt; 1, INT((Invoice!L26-1)/0.5), 0)),
    0))))</f>
        <v>0</v>
      </c>
      <c r="H8" s="21">
        <f>IF(OR(Invoice!L27="",Invoice!L27=0), 0,
    IF(AND(Invoice!A27 &gt; DATE(2024,6,24), Invoice!A27 &lt; DATE(2025,6,23)),
        'Schedule A'!D10 +
        ('Schedule A'!D11 * IF(Invoice!L27 &gt;= 1, 1, 0)) +
        ('Schedule A'!D12 * IF(Invoice!L27 &gt; 1, INT((Invoice!L27-1)/0.5), 0)),
    IF(AND(Invoice!A27 &gt;= DATE(2025,6,23), Invoice!A27 &lt; DATE(2026,6,22)),
        'Schedule A'!E10 +
        ('Schedule A'!E11 * IF(Invoice!L27 &gt;= 1, 1, 0)) +
        ('Schedule A'!E12 * IF(Invoice!L27 &gt; 1, INT((Invoice!L27-1)/0.5), 0)),
    IF(AND(Invoice!A27 &gt;= DATE(2026,6,22), Invoice!A27 &lt;= DATE(2027,6,20)),
        'Schedule A'!F10 +
        ('Schedule A'!F11 * IF(Invoice!L27 &gt;= 1, 1, 0)) +
        ('Schedule A'!F12 * IF(Invoice!L27 &gt; 1, INT((Invoice!L27-1)/0.5), 0)),
    0))))</f>
        <v>0</v>
      </c>
      <c r="I8" s="21">
        <f>IF(OR(Invoice!L28="",Invoice!L28=0), 0,
    IF(AND(Invoice!A28 &gt; DATE(2024,6,24), Invoice!A28 &lt; DATE(2025,6,23)),
        'Schedule A'!D10 +
        ('Schedule A'!D11 * IF(Invoice!L28 &gt;= 1, 1, 0)) +
        ('Schedule A'!D12 * IF(Invoice!L28 &gt; 1, INT((Invoice!L28-1)/0.5), 0)),
    IF(AND(Invoice!A28 &gt;= DATE(2025,6,23), Invoice!A28 &lt; DATE(2026,6,22)),
        'Schedule A'!E10 +
        ('Schedule A'!E11 * IF(Invoice!L28 &gt;= 1, 1, 0)) +
        ('Schedule A'!E12 * IF(Invoice!L28 &gt; 1, INT((Invoice!L28-1)/0.5), 0)),
    IF(AND(Invoice!A28 &gt;= DATE(2026,6,22), Invoice!A28 &lt;= DATE(2027,6,20)),
        'Schedule A'!F10 +
        ('Schedule A'!F11 * IF(Invoice!L28 &gt;= 1, 1, 0)) +
        ('Schedule A'!F12 * IF(Invoice!L28 &gt; 1, INT((Invoice!L28-1)/0.5), 0)),
    0))))</f>
        <v>0</v>
      </c>
      <c r="J8" s="21">
        <f>IF(OR(Invoice!L29="",Invoice!L29=0), 0,
    IF(AND(Invoice!A29 &gt; DATE(2024,6,24), Invoice!A29 &lt; DATE(2025,6,23)),
        'Schedule A'!D10 +
        ('Schedule A'!D11 * IF(Invoice!L29 &gt;= 1, 1, 0)) +
        ('Schedule A'!D12 * IF(Invoice!L29 &gt; 1, INT((Invoice!L29-1)/0.5), 0)),
    IF(AND(Invoice!A29 &gt;= DATE(2025,6,23), Invoice!A29 &lt; DATE(2026,6,22)),
        'Schedule A'!E10 +
        ('Schedule A'!E11 * IF(Invoice!L29 &gt;= 1, 1, 0)) +
        ('Schedule A'!E12 * IF(Invoice!L29 &gt; 1, INT((Invoice!L29-1)/0.5), 0)),
    IF(AND(Invoice!A29 &gt;= DATE(2026,6,22), Invoice!A29 &lt;= DATE(2027,6,20)),
        'Schedule A'!F10 +
        ('Schedule A'!F11 * IF(Invoice!L29 &gt;= 1, 1, 0)) +
        ('Schedule A'!F12 * IF(Invoice!L29 &gt; 1, INT((Invoice!L29-1)/0.5), 0)),
    0))))</f>
        <v>0</v>
      </c>
      <c r="K8" s="21">
        <f>IF(OR(Invoice!L30="",Invoice!L30=0), 0,
    IF(AND(Invoice!A30 &gt; DATE(2024,6,24), Invoice!A30 &lt; DATE(2025,6,23)),
        'Schedule A'!D10 +
        ('Schedule A'!D11 * IF(Invoice!L30 &gt;= 1, 1, 0)) +
        ('Schedule A'!D12 * IF(Invoice!L30 &gt; 1, INT((Invoice!L30-1)/0.5), 0)),
    IF(AND(Invoice!A30 &gt;= DATE(2025,6,23), Invoice!A30 &lt; DATE(2026,6,22)),
        'Schedule A'!E10 +
        ('Schedule A'!E11 * IF(Invoice!L30 &gt;= 1, 1, 0)) +
        ('Schedule A'!E12 * IF(Invoice!L30 &gt; 1, INT((Invoice!L30-1)/0.5), 0)),
    IF(AND(Invoice!A30 &gt;= DATE(2026,6,22), Invoice!A30 &lt;= DATE(2027,6,20)),
        'Schedule A'!F10 +
        ('Schedule A'!F11 * IF(Invoice!L30 &gt;= 1, 1, 0)) +
        ('Schedule A'!F12 * IF(Invoice!L30 &gt; 1, INT((Invoice!L30-1)/0.5), 0)),
    0))))</f>
        <v>0</v>
      </c>
      <c r="L8" s="21">
        <f>IF(OR(Invoice!L31="",Invoice!L31=0), 0,
    IF(AND(Invoice!A31 &gt; DATE(2024,6,24), Invoice!A31 &lt; DATE(2025,6,23)),
        'Schedule A'!D10 +
        ('Schedule A'!D11 * IF(Invoice!L31 &gt;= 1, 1, 0)) +
        ('Schedule A'!D12 * IF(Invoice!L31 &gt; 1, INT((Invoice!L31-1)/0.5), 0)),
    IF(AND(Invoice!A31 &gt;= DATE(2025,6,23), Invoice!A31 &lt; DATE(2026,6,22)),
        'Schedule A'!E10 +
        ('Schedule A'!E11 * IF(Invoice!L31 &gt;= 1, 1, 0)) +
        ('Schedule A'!E12 * IF(Invoice!L31 &gt; 1, INT((Invoice!L31-1)/0.5), 0)),
    IF(AND(Invoice!A31 &gt;= DATE(2026,6,22), Invoice!A31 &lt;= DATE(2027,6,20)),
        'Schedule A'!F10 +
        ('Schedule A'!F11 * IF(Invoice!L31 &gt;= 1, 1, 0)) +
        ('Schedule A'!F12 * IF(Invoice!L31 &gt; 1, INT((Invoice!L31-1)/0.5), 0)),
    0))))</f>
        <v>0</v>
      </c>
      <c r="M8" s="21">
        <f>IF(OR(Invoice!L32="",Invoice!L32=0), 0,
    IF(AND(Invoice!A32 &gt; DATE(2024,6,24), Invoice!A32 &lt; DATE(2025,6,23)),
        'Schedule A'!D10 +
        ('Schedule A'!D11 * IF(Invoice!L32 &gt;= 1, 1, 0)) +
        ('Schedule A'!D12 * IF(Invoice!L32 &gt; 1, INT((Invoice!L32-1)/0.5), 0)),
    IF(AND(Invoice!A32 &gt;= DATE(2025,6,23), Invoice!A32 &lt; DATE(2026,6,22)),
        'Schedule A'!E10 +
        ('Schedule A'!E11 * IF(Invoice!L32 &gt;= 1, 1, 0)) +
        ('Schedule A'!E12 * IF(Invoice!L32 &gt; 1, INT((Invoice!L32-1)/0.5), 0)),
    IF(AND(Invoice!A32 &gt;= DATE(2026,6,22), Invoice!A32 &lt;= DATE(2027,6,20)),
        'Schedule A'!F10 +
        ('Schedule A'!F11 * IF(Invoice!L32 &gt;= 1, 1, 0)) +
        ('Schedule A'!F12 * IF(Invoice!L32 &gt; 1, INT((Invoice!L32-1)/0.5), 0)),
    0))))</f>
        <v>0</v>
      </c>
    </row>
    <row r="9" spans="1:13" x14ac:dyDescent="0.25">
      <c r="A9" t="s">
        <v>90</v>
      </c>
      <c r="B9" s="20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9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9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9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9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9" s="20">
        <f>IF(OR(Invoice!L26="",Invoice!L26=0),0,IF(AND(Invoice!A32&gt;DATE(2024,6,24),Invoice!A32&lt;DATE(2025,6,23)),'Schedule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  <c r="H9" s="20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9" s="20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9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9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9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9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10" spans="1:13" x14ac:dyDescent="0.25">
      <c r="A10" t="s">
        <v>196</v>
      </c>
      <c r="B10" s="20">
        <f>IF(OR(Invoice!L21="",Invoice!L21=0),0,IF(AND(Invoice!A21&gt;DATE(2024,6,24),Invoice!A21&lt;DATE(2025,6,23)),('Schedule A'!D6)+('Schedule A'!D7*CEILING(Invoice!L21-0.5,1)),
IF(AND(Invoice!A21&gt;=DATE(2025,6,23),Invoice!A21&lt;DATE(2026,6,22)),('Schedule A'!E6)+('Schedule A'!E7*CEILING(Invoice!L21-0.5,1)),
IF(AND(Invoice!A21&gt;=DATE(2026,6,22),Invoice!A21&lt;=DATE(2027,6,20)),('Schedule A'!F6)+('Schedule A'!F7*CEILING(Invoice!L21-0.5,1)),
0))))</f>
        <v>0</v>
      </c>
      <c r="C10" s="21">
        <f>IF(OR(Invoice!L22="",Invoice!L22=0),0,IF(AND(Invoice!A22&gt;DATE(2024,6,24),Invoice!A22&lt;DATE(2025,6,23)),('Schedule A'!D6)+('Schedule A'!D7*CEILING(Invoice!L22-0.5,1)),
IF(AND(Invoice!A22&gt;=DATE(2025,6,23),Invoice!A22&lt;DATE(2026,6,22)),('Schedule A'!E6)+('Schedule A'!E7*CEILING(Invoice!L22-0.5,1)),
IF(AND(Invoice!A22&gt;=DATE(2026,6,22),Invoice!A22&lt;=DATE(2027,6,20)),('Schedule A'!F6)+('Schedule A'!F7*CEILING(Invoice!L22-0.5,1)),
0))))</f>
        <v>0</v>
      </c>
      <c r="D10" s="21">
        <f>IF(OR(Invoice!L23="",Invoice!L23=0),0,IF(AND(Invoice!A23&gt;DATE(2024,6,24),Invoice!A23&lt;DATE(2025,6,23)),('Schedule A'!D6)+('Schedule A'!D7*CEILING(Invoice!L23-0.5,1)),
IF(AND(Invoice!A23&gt;=DATE(2025,6,23),Invoice!A23&lt;DATE(2026,6,22)),('Schedule A'!E6)+('Schedule A'!E7*CEILING(Invoice!L23-0.5,1)),
IF(AND(Invoice!A23&gt;=DATE(2026,6,22),Invoice!A23&lt;=DATE(2027,6,20)),('Schedule A'!F6)+('Schedule A'!F7*CEILING(Invoice!L23-0.5,1)),
0))))</f>
        <v>0</v>
      </c>
      <c r="E10" s="21">
        <f>IF(OR(Invoice!L24="",Invoice!L24=0),0,IF(AND(Invoice!A24&gt;DATE(2024,6,24),Invoice!A24&lt;DATE(2025,6,23)),('Schedule A'!D6)+('Schedule A'!D7*CEILING(Invoice!L24-0.5,1)),
IF(AND(Invoice!A24&gt;=DATE(2025,6,23),Invoice!A24&lt;DATE(2026,6,22)),('Schedule A'!E6)+('Schedule A'!E7*CEILING(Invoice!L24-0.5,1)),
IF(AND(Invoice!A24&gt;=DATE(2026,6,22),Invoice!A24&lt;=DATE(2027,6,20)),('Schedule A'!F6)+('Schedule A'!F7*CEILING(Invoice!L24-0.5,1)),
0))))</f>
        <v>0</v>
      </c>
      <c r="F10" s="21">
        <f>IF(OR(Invoice!L25="",Invoice!L25=0),0,IF(AND(Invoice!A25&gt;DATE(2024,6,24),Invoice!A25&lt;DATE(2025,6,23)),('Schedule A'!D6)+('Schedule A'!D7*CEILING(Invoice!L25-0.5,1)),
IF(AND(Invoice!A25&gt;=DATE(2025,6,23),Invoice!A25&lt;DATE(2026,6,22)),('Schedule A'!E6)+('Schedule A'!E7*CEILING(Invoice!L25-0.5,1)),
IF(AND(Invoice!A25&gt;=DATE(2026,6,22),Invoice!A25&lt;=DATE(2027,6,20)),('Schedule A'!F6)+('Schedule A'!F7*CEILING(Invoice!L25-0.5,1)),
0))))</f>
        <v>0</v>
      </c>
      <c r="G10" s="21">
        <f>IF(OR(Invoice!L26="",Invoice!L26=0),0,IF(AND(Invoice!A26&gt;DATE(2024,6,24),Invoice!A26&lt;DATE(2025,6,23)),('Schedule A'!D6)+('Schedule A'!D7*CEILING(Invoice!L26-0.5,1)),
IF(AND(Invoice!A26&gt;=DATE(2025,6,23),Invoice!A26&lt;DATE(2026,6,22)),('Schedule A'!E6)+('Schedule A'!E7*CEILING(Invoice!L26-0.5,1)),
IF(AND(Invoice!A26&gt;=DATE(2026,6,22),Invoice!A26&lt;=DATE(2027,6,20)),('Schedule A'!F6)+('Schedule A'!F7*CEILING(Invoice!L26-0.5,1)),
0))))</f>
        <v>0</v>
      </c>
      <c r="H10" s="21">
        <f>IF(OR(Invoice!L27="",Invoice!L27=0),0,IF(AND(Invoice!A27&gt;DATE(2024,6,24),Invoice!A27&lt;DATE(2025,6,23)),('Schedule A'!D6)+('Schedule A'!D7*CEILING(Invoice!L27-0.5,1)),
IF(AND(Invoice!A27&gt;=DATE(2025,6,23),Invoice!A27&lt;DATE(2026,6,22)),('Schedule A'!E6)+('Schedule A'!E7*CEILING(Invoice!L27-0.5,1)),
IF(AND(Invoice!A27&gt;=DATE(2026,6,22),Invoice!A27&lt;=DATE(2027,6,20)),('Schedule A'!F6)+('Schedule A'!F7*CEILING(Invoice!L27-0.5,1)),
0))))</f>
        <v>0</v>
      </c>
      <c r="I10" s="21">
        <f>IF(OR(Invoice!L28="",Invoice!L28=0),0,IF(AND(Invoice!A28&gt;DATE(2024,6,24),Invoice!A28&lt;DATE(2025,6,23)),('Schedule A'!D6)+('Schedule A'!D7*CEILING(Invoice!L28-0.5,1)),
IF(AND(Invoice!A28&gt;=DATE(2025,6,23),Invoice!A28&lt;DATE(2026,6,22)),('Schedule A'!E6)+('Schedule A'!E7*CEILING(Invoice!L28-0.5,1)),
IF(AND(Invoice!A28&gt;=DATE(2026,6,22),Invoice!A28&lt;=DATE(2027,6,20)),('Schedule A'!F6)+('Schedule A'!F7*CEILING(Invoice!L28-0.5,1)),
0))))</f>
        <v>0</v>
      </c>
      <c r="J10" s="21">
        <f>IF(OR(Invoice!L29="",Invoice!L29=0),0,IF(AND(Invoice!A29&gt;DATE(2024,6,24),Invoice!A29&lt;DATE(2025,6,23)),('Schedule A'!D6)+('Schedule A'!D7*CEILING(Invoice!L29-0.5,1)),
IF(AND(Invoice!A29&gt;=DATE(2025,6,23),Invoice!A29&lt;DATE(2026,6,22)),('Schedule A'!E6)+('Schedule A'!E7*CEILING(Invoice!L29-0.5,1)),
IF(AND(Invoice!A29&gt;=DATE(2026,6,22),Invoice!A29&lt;=DATE(2027,6,20)),('Schedule A'!F6)+('Schedule A'!F7*CEILING(Invoice!L29-0.5,1)),
0))))</f>
        <v>0</v>
      </c>
      <c r="K10" s="21">
        <f>IF(OR(Invoice!L30="",Invoice!L30=0),0,IF(AND(Invoice!A30&gt;DATE(2024,6,24),Invoice!A30&lt;DATE(2025,6,23)),('Schedule A'!D6)+('Schedule A'!D7*CEILING(Invoice!L30-0.5,1)),
IF(AND(Invoice!A30&gt;=DATE(2025,6,23),Invoice!A30&lt;DATE(2026,6,22)),('Schedule A'!E6)+('Schedule A'!E7*CEILING(Invoice!L30-0.5,1)),
IF(AND(Invoice!A30&gt;=DATE(2026,6,22),Invoice!A30&lt;=DATE(2027,6,20)),('Schedule A'!F6)+('Schedule A'!F7*CEILING(Invoice!L30-0.5,1)),
0))))</f>
        <v>0</v>
      </c>
      <c r="L10" s="21">
        <f>IF(OR(Invoice!L31="",Invoice!L31=0),0,IF(AND(Invoice!A31&gt;DATE(2024,6,24),Invoice!A31&lt;DATE(2025,6,23)),('Schedule A'!D6)+('Schedule A'!D7*CEILING(Invoice!L31-0.5,1)),
IF(AND(Invoice!A31&gt;=DATE(2025,6,23),Invoice!A31&lt;DATE(2026,6,22)),('Schedule A'!E6)+('Schedule A'!E7*CEILING(Invoice!L31-0.5,1)),
IF(AND(Invoice!A31&gt;=DATE(2026,6,22),Invoice!A31&lt;=DATE(2027,6,20)),('Schedule A'!F6)+('Schedule A'!F7*CEILING(Invoice!L31-0.5,1)),
0))))</f>
        <v>0</v>
      </c>
      <c r="M10" s="21">
        <f>IF(OR(Invoice!L32="",Invoice!L32=0),0,IF(AND(Invoice!A32&gt;DATE(2024,6,24),Invoice!A32&lt;DATE(2025,6,23)),('Schedule A'!D6)+('Schedule A'!D7*CEILING(Invoice!L32-0.5,1)),
IF(AND(Invoice!A32&gt;=DATE(2025,6,23),Invoice!A32&lt;DATE(2026,6,22)),('Schedule A'!E6)+('Schedule A'!E7*CEILING(Invoice!L32-0.5,1)),
IF(AND(Invoice!A32&gt;=DATE(2026,6,22),Invoice!A32&lt;=DATE(2027,6,20)),('Schedule A'!F6)+('Schedule A'!F7*CEILING(Invoice!L32-0.5,1)),
0))))</f>
        <v>0</v>
      </c>
    </row>
    <row r="11" spans="1:13" x14ac:dyDescent="0.25">
      <c r="A11" s="11" t="s">
        <v>158</v>
      </c>
    </row>
    <row r="12" spans="1:13" x14ac:dyDescent="0.25">
      <c r="A12" s="4" t="s">
        <v>174</v>
      </c>
      <c r="B12" s="4" t="s">
        <v>181</v>
      </c>
      <c r="C12" s="4" t="s">
        <v>182</v>
      </c>
      <c r="D12" s="4" t="s">
        <v>183</v>
      </c>
      <c r="E12" s="4" t="s">
        <v>184</v>
      </c>
      <c r="F12" s="4" t="s">
        <v>185</v>
      </c>
      <c r="G12" s="4" t="s">
        <v>186</v>
      </c>
      <c r="H12" s="4" t="s">
        <v>187</v>
      </c>
      <c r="I12" s="4" t="s">
        <v>192</v>
      </c>
      <c r="J12" s="4" t="s">
        <v>191</v>
      </c>
      <c r="K12" s="4" t="s">
        <v>190</v>
      </c>
      <c r="L12" s="4" t="s">
        <v>189</v>
      </c>
      <c r="M12" s="4" t="s">
        <v>188</v>
      </c>
    </row>
    <row r="13" spans="1:13" x14ac:dyDescent="0.25">
      <c r="A13" s="11" t="s">
        <v>161</v>
      </c>
    </row>
    <row r="14" spans="1:13" x14ac:dyDescent="0.25">
      <c r="A14" t="s">
        <v>104</v>
      </c>
      <c r="B14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14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14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14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14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14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14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14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14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14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14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14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15" spans="1:13" x14ac:dyDescent="0.25">
      <c r="A15" t="s">
        <v>54</v>
      </c>
      <c r="B15" s="21">
        <f>IF(OR(Invoice!L21="",Invoice!L21=0),0,IF(AND(Invoice!A21&gt;DATE(2024,6,24),Invoice!A21&lt;DATE(2025,6,23)),('Schedule A'!D9*CEILING(MAX(Invoice!L21,4),1)),
IF(AND(Invoice!A21&gt;=DATE(2025,6,23),Invoice!A21&lt;DATE(2026,6,22)),('Schedule A'!E9*CEILING(MAX(Invoice!L21,4),1)),
IF(AND(Invoice!A21&gt;=DATE(2026,6,22),Invoice!A21&lt;=DATE(2027,6,20)),('Schedule A'!F9*CEILING(MAX(Invoice!L21,4),1)),
0))))</f>
        <v>0</v>
      </c>
      <c r="C15" s="21">
        <f>IF(OR(Invoice!L22="",Invoice!L22=0),0,IF(AND(Invoice!A22&gt;DATE(2024,6,24),Invoice!A22&lt;DATE(2025,6,23)),('Schedule A'!D9*CEILING(MAX(Invoice!L22,4),1)),
IF(AND(Invoice!A22&gt;=DATE(2025,6,23),Invoice!A22&lt;DATE(2026,6,22)),('Schedule A'!E9*CEILING(MAX(Invoice!L22,4),1)),
IF(AND(Invoice!A22&gt;=DATE(2026,6,22),Invoice!A22&lt;=DATE(2027,6,20)),('Schedule A'!F9*CEILING(MAX(Invoice!L22,4),1)),
0))))</f>
        <v>0</v>
      </c>
      <c r="D15" s="21">
        <f>IF(OR(Invoice!L23="",Invoice!L23=0),0,IF(AND(Invoice!A23&gt;DATE(2024,6,24),Invoice!A23&lt;DATE(2025,6,23)),('Schedule A'!D9*CEILING(MAX(Invoice!L23,4),1)),
IF(AND(Invoice!A23&gt;=DATE(2025,6,23),Invoice!A23&lt;DATE(2026,6,22)),('Schedule A'!E9*CEILING(MAX(Invoice!L23,4),1)),
IF(AND(Invoice!A23&gt;=DATE(2026,6,22),Invoice!A23&lt;=DATE(2027,6,20)),('Schedule A'!F9*CEILING(MAX(Invoice!L23,4),1)),
0))))</f>
        <v>0</v>
      </c>
      <c r="E15" s="21">
        <f>IF(OR(Invoice!L24="",Invoice!L24=0),0,IF(AND(Invoice!A24&gt;DATE(2024,6,24),Invoice!A24&lt;DATE(2025,6,23)),('Schedule A'!D9*CEILING(MAX(Invoice!L24,4),1)),
IF(AND(Invoice!A24&gt;=DATE(2025,6,23),Invoice!A24&lt;DATE(2026,6,22)),('Schedule A'!E9*CEILING(MAX(Invoice!L24,4),1)),
IF(AND(Invoice!A24&gt;=DATE(2026,6,22),Invoice!A24&lt;=DATE(2027,6,20)),('Schedule A'!F9*CEILING(MAX(Invoice!L24,4),1)),
0))))</f>
        <v>0</v>
      </c>
      <c r="F15" s="21">
        <f>IF(OR(Invoice!L25="",Invoice!L25=0),0,IF(AND(Invoice!A25&gt;DATE(2024,6,24),Invoice!A25&lt;DATE(2025,6,23)),('Schedule A'!D9*CEILING(MAX(Invoice!L25,4),1)),
IF(AND(Invoice!A25&gt;=DATE(2025,6,23),Invoice!A25&lt;DATE(2026,6,22)),('Schedule A'!E9*CEILING(MAX(Invoice!L25,4),1)),
IF(AND(Invoice!A25&gt;=DATE(2026,6,22),Invoice!A25&lt;=DATE(2027,6,20)),('Schedule A'!F9*CEILING(MAX(Invoice!L25,4),1)),
0))))</f>
        <v>0</v>
      </c>
      <c r="G15" s="21">
        <f>IF(OR(Invoice!L26="",Invoice!L26=0),0,IF(AND(Invoice!A26&gt;DATE(2024,6,24),Invoice!A26&lt;DATE(2025,6,23)),('Schedule A'!D9*CEILING(MAX(Invoice!L26,4),1)),
IF(AND(Invoice!A26&gt;=DATE(2025,6,23),Invoice!A26&lt;DATE(2026,6,22)),('Schedule A'!E9*CEILING(MAX(Invoice!L26,4),1)),
IF(AND(Invoice!A26&gt;=DATE(2026,6,22),Invoice!A26&lt;=DATE(2027,6,20)),('Schedule A'!F9*CEILING(MAX(Invoice!L26,4),1)),
0))))</f>
        <v>0</v>
      </c>
      <c r="H15" s="21">
        <f>IF(OR(Invoice!L27="",Invoice!L27=0),0,IF(AND(Invoice!A27&gt;DATE(2024,6,24),Invoice!A27&lt;DATE(2025,6,23)),('Schedule A'!D9*CEILING(MAX(Invoice!L27,4),1)),
IF(AND(Invoice!A27&gt;=DATE(2025,6,23),Invoice!A27&lt;DATE(2026,6,22)),('Schedule A'!E9*CEILING(MAX(Invoice!L27,4),1)),
IF(AND(Invoice!A27&gt;=DATE(2026,6,22),Invoice!A27&lt;=DATE(2027,6,20)),('Schedule A'!F9*CEILING(MAX(Invoice!L27,4),1)),
0))))</f>
        <v>0</v>
      </c>
      <c r="I15" s="21">
        <f>IF(OR(Invoice!L28="",Invoice!L28=0),0,IF(AND(Invoice!A28&gt;DATE(2024,6,24),Invoice!A28&lt;DATE(2025,6,23)),('Schedule A'!D9*CEILING(MAX(Invoice!L28,4),1)),
IF(AND(Invoice!A28&gt;=DATE(2025,6,23),Invoice!A28&lt;DATE(2026,6,22)),('Schedule A'!E9*CEILING(MAX(Invoice!L28,4),1)),
IF(AND(Invoice!A28&gt;=DATE(2026,6,22),Invoice!A28&lt;=DATE(2027,6,20)),('Schedule A'!F9*CEILING(MAX(Invoice!L28,4),1)),
0))))</f>
        <v>0</v>
      </c>
      <c r="J15" s="21">
        <f>IF(OR(Invoice!L29="",Invoice!L29=0),0,IF(AND(Invoice!A29&gt;DATE(2024,6,24),Invoice!A29&lt;DATE(2025,6,23)),('Schedule A'!D9*CEILING(MAX(Invoice!L29,4),1)),
IF(AND(Invoice!A29&gt;=DATE(2025,6,23),Invoice!A29&lt;DATE(2026,6,22)),('Schedule A'!E9*CEILING(MAX(Invoice!L29,4),1)),
IF(AND(Invoice!A29&gt;=DATE(2026,6,22),Invoice!A29&lt;=DATE(2027,6,20)),('Schedule A'!F9*CEILING(MAX(Invoice!L29,4),1)),
0))))</f>
        <v>0</v>
      </c>
      <c r="K15" s="21">
        <f>IF(OR(Invoice!L30="",Invoice!L30=0),0,IF(AND(Invoice!A30&gt;DATE(2024,6,24),Invoice!A30&lt;DATE(2025,6,23)),('Schedule A'!D9*CEILING(MAX(Invoice!L30,4),1)),
IF(AND(Invoice!A30&gt;=DATE(2025,6,23),Invoice!A30&lt;DATE(2026,6,22)),('Schedule A'!E9*CEILING(MAX(Invoice!L30,4),1)),
IF(AND(Invoice!A30&gt;=DATE(2026,6,22),Invoice!A30&lt;=DATE(2027,6,20)),('Schedule A'!F9*CEILING(MAX(Invoice!L30,4),1)),
0))))</f>
        <v>0</v>
      </c>
      <c r="L15" s="21">
        <f>IF(OR(Invoice!L31="",Invoice!L31=0),0,IF(AND(Invoice!A31&gt;DATE(2024,6,24),Invoice!A31&lt;DATE(2025,6,23)),('Schedule A'!D9*CEILING(MAX(Invoice!L31,4),1)),
IF(AND(Invoice!A31&gt;=DATE(2025,6,23),Invoice!A31&lt;DATE(2026,6,22)),('Schedule A'!E9*CEILING(MAX(Invoice!L31,4),1)),
IF(AND(Invoice!A31&gt;=DATE(2026,6,22),Invoice!A31&lt;=DATE(2027,6,20)),('Schedule A'!F9*CEILING(MAX(Invoice!L31,4),1)),
0))))</f>
        <v>0</v>
      </c>
      <c r="M15" s="21">
        <f>IF(OR(Invoice!L32="",Invoice!L32=0),0,IF(AND(Invoice!A32&gt;DATE(2024,6,24),Invoice!A32&lt;DATE(2025,6,23)),('Schedule A'!D9*CEILING(MAX(Invoice!L32,4),1)),
IF(AND(Invoice!A32&gt;=DATE(2025,6,23),Invoice!A32&lt;DATE(2026,6,22)),('Schedule A'!E9*CEILING(MAX(Invoice!L32,4),1)),
IF(AND(Invoice!A32&gt;=DATE(2026,6,22),Invoice!A32&lt;=DATE(2027,6,20)),('Schedule A'!F9*CEILING(MAX(Invoice!L32,4),1)),
0))))</f>
        <v>0</v>
      </c>
    </row>
    <row r="16" spans="1:13" x14ac:dyDescent="0.25">
      <c r="A16" t="s">
        <v>55</v>
      </c>
      <c r="B16" s="21">
        <f>IF(OR(Invoice!L21="",Invoice!L21=0),0,IF(AND(Invoice!A21&gt;DATE(2024,6,24),Invoice!A21&lt;DATE(2025,6,23)),('Schedule A'!D9*CEILING(MAX(Invoice!L21,4),1)),
IF(AND(Invoice!A21&gt;=DATE(2025,6,23),Invoice!A21&lt;DATE(2026,6,22)),('Schedule A'!E9*CEILING(MAX(Invoice!L21,4),1)),
IF(AND(Invoice!A21&gt;=DATE(2026,6,22),Invoice!A21&lt;=DATE(2027,6,20)),('Schedule A'!F9*CEILING(MAX(Invoice!L21,4),1)),
0))))</f>
        <v>0</v>
      </c>
      <c r="C16" s="21">
        <f>IF(OR(Invoice!L22="",Invoice!L22=0),0,IF(AND(Invoice!A22&gt;DATE(2024,6,24),Invoice!A22&lt;DATE(2025,6,23)),('Schedule A'!D9*CEILING(MAX(Invoice!L22,4),1)),
IF(AND(Invoice!A22&gt;=DATE(2025,6,23),Invoice!A22&lt;DATE(2026,6,22)),('Schedule A'!E9*CEILING(MAX(Invoice!L22,4),1)),
IF(AND(Invoice!A22&gt;=DATE(2026,6,22),Invoice!A22&lt;=DATE(2027,6,20)),('Schedule A'!F9*CEILING(MAX(Invoice!L22,4),1)),
0))))</f>
        <v>0</v>
      </c>
      <c r="D16" s="21">
        <f>IF(OR(Invoice!L23="",Invoice!L23=0),0,IF(AND(Invoice!A23&gt;DATE(2024,6,24),Invoice!A23&lt;DATE(2025,6,23)),('Schedule A'!D9*CEILING(MAX(Invoice!L23,4),1)),
IF(AND(Invoice!A23&gt;=DATE(2025,6,23),Invoice!A23&lt;DATE(2026,6,22)),('Schedule A'!E9*CEILING(MAX(Invoice!L23,4),1)),
IF(AND(Invoice!A23&gt;=DATE(2026,6,22),Invoice!A23&lt;=DATE(2027,6,20)),('Schedule A'!F9*CEILING(MAX(Invoice!L23,4),1)),
0))))</f>
        <v>0</v>
      </c>
      <c r="E16" s="21">
        <f>IF(OR(Invoice!L24="",Invoice!L24=0),0,IF(AND(Invoice!A24&gt;DATE(2024,6,24),Invoice!A24&lt;DATE(2025,6,23)),('Schedule A'!D9*CEILING(MAX(Invoice!L24,4),1)),
IF(AND(Invoice!A24&gt;=DATE(2025,6,23),Invoice!A24&lt;DATE(2026,6,22)),('Schedule A'!E9*CEILING(MAX(Invoice!L24,4),1)),
IF(AND(Invoice!A24&gt;=DATE(2026,6,22),Invoice!A24&lt;=DATE(2027,6,20)),('Schedule A'!F9*CEILING(MAX(Invoice!L24,4),1)),
0))))</f>
        <v>0</v>
      </c>
      <c r="F16" s="21">
        <f>IF(OR(Invoice!L25="",Invoice!L25=0),0,IF(AND(Invoice!A25&gt;DATE(2024,6,24),Invoice!A25&lt;DATE(2025,6,23)),('Schedule A'!D9*CEILING(MAX(Invoice!L25,4),1)),
IF(AND(Invoice!A25&gt;=DATE(2025,6,23),Invoice!A25&lt;DATE(2026,6,22)),('Schedule A'!E9*CEILING(MAX(Invoice!L25,4),1)),
IF(AND(Invoice!A25&gt;=DATE(2026,6,22),Invoice!A25&lt;=DATE(2027,6,20)),('Schedule A'!F9*CEILING(MAX(Invoice!L25,4),1)),
0))))</f>
        <v>0</v>
      </c>
      <c r="G16" s="21">
        <f>IF(OR(Invoice!L26="",Invoice!L26=0),0,IF(AND(Invoice!A26&gt;DATE(2024,6,24),Invoice!A26&lt;DATE(2025,6,23)),('Schedule A'!D9*CEILING(MAX(Invoice!L26,4),1)),
IF(AND(Invoice!A26&gt;=DATE(2025,6,23),Invoice!A26&lt;DATE(2026,6,22)),('Schedule A'!E9*CEILING(MAX(Invoice!L26,4),1)),
IF(AND(Invoice!A26&gt;=DATE(2026,6,22),Invoice!A26&lt;=DATE(2027,6,20)),('Schedule A'!F9*CEILING(MAX(Invoice!L26,4),1)),
0))))</f>
        <v>0</v>
      </c>
      <c r="H16" s="21">
        <f>IF(OR(Invoice!L27="",Invoice!L27=0),0,IF(AND(Invoice!A27&gt;DATE(2024,6,24),Invoice!A27&lt;DATE(2025,6,23)),('Schedule A'!D9*CEILING(MAX(Invoice!L27,4),1)),
IF(AND(Invoice!A27&gt;=DATE(2025,6,23),Invoice!A27&lt;DATE(2026,6,22)),('Schedule A'!E9*CEILING(MAX(Invoice!L27,4),1)),
IF(AND(Invoice!A27&gt;=DATE(2026,6,22),Invoice!A27&lt;=DATE(2027,6,20)),('Schedule A'!F9*CEILING(MAX(Invoice!L27,4),1)),
0))))</f>
        <v>0</v>
      </c>
      <c r="I16" s="21">
        <f>IF(OR(Invoice!L28="",Invoice!L28=0),0,IF(AND(Invoice!A28&gt;DATE(2024,6,24),Invoice!A28&lt;DATE(2025,6,23)),('Schedule A'!D9*CEILING(MAX(Invoice!L28,4),1)),
IF(AND(Invoice!A28&gt;=DATE(2025,6,23),Invoice!A28&lt;DATE(2026,6,22)),('Schedule A'!E9*CEILING(MAX(Invoice!L28,4),1)),
IF(AND(Invoice!A28&gt;=DATE(2026,6,22),Invoice!A28&lt;=DATE(2027,6,20)),('Schedule A'!F9*CEILING(MAX(Invoice!L28,4),1)),
0))))</f>
        <v>0</v>
      </c>
      <c r="J16" s="21">
        <f>IF(OR(Invoice!L29="",Invoice!L29=0),0,IF(AND(Invoice!A29&gt;DATE(2024,6,24),Invoice!A29&lt;DATE(2025,6,23)),('Schedule A'!D9*CEILING(MAX(Invoice!L29,4),1)),
IF(AND(Invoice!A29&gt;=DATE(2025,6,23),Invoice!A29&lt;DATE(2026,6,22)),('Schedule A'!E9*CEILING(MAX(Invoice!L29,4),1)),
IF(AND(Invoice!A29&gt;=DATE(2026,6,22),Invoice!A29&lt;=DATE(2027,6,20)),('Schedule A'!F9*CEILING(MAX(Invoice!L29,4),1)),
0))))</f>
        <v>0</v>
      </c>
      <c r="K16" s="21">
        <f>IF(OR(Invoice!L30="",Invoice!L30=0),0,IF(AND(Invoice!A30&gt;DATE(2024,6,24),Invoice!A30&lt;DATE(2025,6,23)),('Schedule A'!D9*CEILING(MAX(Invoice!L30,4),1)),
IF(AND(Invoice!A30&gt;=DATE(2025,6,23),Invoice!A30&lt;DATE(2026,6,22)),('Schedule A'!E9*CEILING(MAX(Invoice!L30,4),1)),
IF(AND(Invoice!A30&gt;=DATE(2026,6,22),Invoice!A30&lt;=DATE(2027,6,20)),('Schedule A'!F9*CEILING(MAX(Invoice!L30,4),1)),
0))))</f>
        <v>0</v>
      </c>
      <c r="L16" s="21">
        <f>IF(OR(Invoice!L31="",Invoice!L31=0),0,IF(AND(Invoice!A31&gt;DATE(2024,6,24),Invoice!A31&lt;DATE(2025,6,23)),('Schedule A'!D9*CEILING(MAX(Invoice!L31,4),1)),
IF(AND(Invoice!A31&gt;=DATE(2025,6,23),Invoice!A31&lt;DATE(2026,6,22)),('Schedule A'!E9*CEILING(MAX(Invoice!L31,4),1)),
IF(AND(Invoice!A31&gt;=DATE(2026,6,22),Invoice!A31&lt;=DATE(2027,6,20)),('Schedule A'!F9*CEILING(MAX(Invoice!L31,4),1)),
0))))</f>
        <v>0</v>
      </c>
      <c r="M16" s="21">
        <f>IF(OR(Invoice!L32="",Invoice!L32=0),0,IF(AND(Invoice!A32&gt;DATE(2024,6,24),Invoice!A32&lt;DATE(2025,6,23)),('Schedule A'!D9*CEILING(MAX(Invoice!L32,4),1)),
IF(AND(Invoice!A32&gt;=DATE(2025,6,23),Invoice!A32&lt;DATE(2026,6,22)),('Schedule A'!E9*CEILING(MAX(Invoice!L32,4),1)),
IF(AND(Invoice!A32&gt;=DATE(2026,6,22),Invoice!A32&lt;=DATE(2027,6,20)),('Schedule A'!F9*CEILING(MAX(Invoice!L32,4),1)),
0))))</f>
        <v>0</v>
      </c>
    </row>
    <row r="17" spans="1:13" x14ac:dyDescent="0.25">
      <c r="A17" s="11" t="s">
        <v>159</v>
      </c>
    </row>
    <row r="18" spans="1:13" x14ac:dyDescent="0.25">
      <c r="A18" s="4" t="s">
        <v>175</v>
      </c>
      <c r="B18" s="4" t="s">
        <v>181</v>
      </c>
      <c r="C18" s="4" t="s">
        <v>182</v>
      </c>
      <c r="D18" s="4" t="s">
        <v>183</v>
      </c>
      <c r="E18" s="4" t="s">
        <v>184</v>
      </c>
      <c r="F18" s="4" t="s">
        <v>185</v>
      </c>
      <c r="G18" s="4" t="s">
        <v>186</v>
      </c>
      <c r="H18" s="4" t="s">
        <v>187</v>
      </c>
      <c r="I18" s="4" t="s">
        <v>192</v>
      </c>
      <c r="J18" s="4" t="s">
        <v>191</v>
      </c>
      <c r="K18" s="4" t="s">
        <v>190</v>
      </c>
      <c r="L18" s="4" t="s">
        <v>189</v>
      </c>
      <c r="M18" s="4" t="s">
        <v>188</v>
      </c>
    </row>
    <row r="19" spans="1:13" x14ac:dyDescent="0.25">
      <c r="A19" s="11" t="s">
        <v>164</v>
      </c>
    </row>
    <row r="20" spans="1:13" x14ac:dyDescent="0.25">
      <c r="A20" t="s">
        <v>101</v>
      </c>
      <c r="B20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20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20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20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20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20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20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20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20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20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20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20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21" spans="1:13" x14ac:dyDescent="0.25">
      <c r="A21" t="s">
        <v>57</v>
      </c>
      <c r="B21" s="21">
        <f>IF(OR(Invoice!L21="",Invoice!L21=0),0,IF(AND(Invoice!A21&gt;DATE(2024,6,24),Invoice!A21&lt;DATE(2025,6,23)),
'Schedule A'!D2+('Schedule A'!D3*((IF(Invoice!L21&gt;0.5,Invoice!L21-0.5,Invoice!L21))*2)),
IF(AND(Invoice!A21&gt;=DATE(2025,6,23),Invoice!A21&lt;DATE(2026,6,22)),
'Schedule A'!E2+('Schedule A'!E3*((IF(Invoice!L21&gt;0.5,Invoice!L21-0.5,Invoice!L21))*2)),
IF(AND(Invoice!A21&gt;=DATE(2026,6,22),Invoice!A21&lt;=DATE(2027,6,20)),
'Schedule A'!F2+('Schedule A'!F3*((IF(Invoice!L21&gt;0.5,Invoice!L21-0.5,Invoice!L21))*2)),
0))))</f>
        <v>0</v>
      </c>
      <c r="C21" s="21">
        <f>IF(OR(Invoice!L22="",Invoice!L22=0),0,IF(AND(Invoice!A22&gt;DATE(2024,6,24),Invoice!A22&lt;DATE(2025,6,23)),
'Schedule A'!D2+('Schedule A'!D3*((IF(Invoice!L22&gt;0.5,Invoice!L22-0.5,Invoice!L22))*2)),
IF(AND(Invoice!A22&gt;=DATE(2025,6,23),Invoice!A22&lt;DATE(2026,6,22)),
'Schedule A'!E2+('Schedule A'!E3*((IF(Invoice!L22&gt;0.5,Invoice!L22-0.5,Invoice!L22))*2)),
IF(AND(Invoice!A22&gt;=DATE(2026,6,22),Invoice!A22&lt;=DATE(2027,6,20)),
'Schedule A'!F2+('Schedule A'!F3*((IF(Invoice!L22&gt;0.5,Invoice!L22-0.5,Invoice!L22))*2)),
0))))</f>
        <v>0</v>
      </c>
      <c r="D21" s="21">
        <f>IF(OR(Invoice!L23="",Invoice!L23=0),0,IF(AND(Invoice!A23&gt;DATE(2024,6,24),Invoice!A23&lt;DATE(2025,6,23)),
'Schedule A'!D2+('Schedule A'!D3*((IF(Invoice!L23&gt;0.5,Invoice!L23-0.5,Invoice!L23))*2)),
IF(AND(Invoice!A23&gt;=DATE(2025,6,23),Invoice!A23&lt;DATE(2026,6,22)),
'Schedule A'!E2+('Schedule A'!E3*((IF(Invoice!L23&gt;0.5,Invoice!L23-0.5,Invoice!L23))*2)),
IF(AND(Invoice!A23&gt;=DATE(2026,6,22),Invoice!A23&lt;=DATE(2027,6,20)),
'Schedule A'!F2+('Schedule A'!F3*((IF(Invoice!L23&gt;0.5,Invoice!L23-0.5,Invoice!L23))*2)),
0))))</f>
        <v>0</v>
      </c>
      <c r="E21" s="21">
        <f>IF(OR(Invoice!L24="",Invoice!L24=0),0,IF(AND(Invoice!A24&gt;DATE(2024,6,24),Invoice!A24&lt;DATE(2025,6,23)),
'Schedule A'!D2+('Schedule A'!D3*((IF(Invoice!L24&gt;0.5,Invoice!L24-0.5,Invoice!L24))*2)),
IF(AND(Invoice!A24&gt;=DATE(2025,6,23),Invoice!A24&lt;DATE(2026,6,22)),
'Schedule A'!E2+('Schedule A'!E3*((IF(Invoice!L24&gt;0.5,Invoice!L24-0.5,Invoice!L24))*2)),
IF(AND(Invoice!A24&gt;=DATE(2026,6,22),Invoice!A24&lt;=DATE(2027,6,20)),
'Schedule A'!F2+('Schedule A'!F3*((IF(Invoice!L24&gt;0.5,Invoice!L24-0.5,Invoice!L24))*2)),
0))))</f>
        <v>0</v>
      </c>
      <c r="F21" s="21">
        <f>IF(OR(Invoice!L25="",Invoice!L25=0),0,IF(AND(Invoice!A25&gt;DATE(2024,6,24),Invoice!A25&lt;DATE(2025,6,23)),
'Schedule A'!D2+('Schedule A'!D3*((IF(Invoice!L25&gt;0.5,Invoice!L25-0.5,Invoice!L25))*2)),
IF(AND(Invoice!A25&gt;=DATE(2025,6,23),Invoice!A25&lt;DATE(2026,6,22)),
'Schedule A'!E2+('Schedule A'!E3*((IF(Invoice!L25&gt;0.5,Invoice!L25-0.5,Invoice!L25))*2)),
IF(AND(Invoice!A25&gt;=DATE(2026,6,22),Invoice!A25&lt;=DATE(2027,6,20)),
'Schedule A'!F2+('Schedule A'!F3*((IF(Invoice!L25&gt;0.5,Invoice!L25-0.5,Invoice!L25))*2)),
0))))</f>
        <v>0</v>
      </c>
      <c r="G21" s="21">
        <f>IF(OR(Invoice!L26="",Invoice!L26=0),0,IF(AND(Invoice!A26&gt;DATE(2024,6,24),Invoice!A26&lt;DATE(2025,6,23)),
'Schedule A'!D2+('Schedule A'!D3*((IF(Invoice!L26&gt;0.5,Invoice!L26-0.5,Invoice!L26))*2)),
IF(AND(Invoice!A26&gt;=DATE(2025,6,23),Invoice!A26&lt;DATE(2026,6,22)),
'Schedule A'!E2+('Schedule A'!E3*((IF(Invoice!L26&gt;0.5,Invoice!L26-0.5,Invoice!L26))*2)),
IF(AND(Invoice!A26&gt;=DATE(2026,6,22),Invoice!A26&lt;=DATE(2027,6,20)),
'Schedule A'!F2+('Schedule A'!F3*((IF(Invoice!L26&gt;0.5,Invoice!L26-0.5,Invoice!L26))*2)),
0))))</f>
        <v>0</v>
      </c>
      <c r="H21" s="21">
        <f>IF(OR(Invoice!L27="",Invoice!L27=0),0,IF(AND(Invoice!A27&gt;DATE(2024,6,24),Invoice!A27&lt;DATE(2025,6,23)),
'Schedule A'!D2+('Schedule A'!D3*((IF(Invoice!L27&gt;0.5,Invoice!L27-0.5,Invoice!L27))*2)),
IF(AND(Invoice!A27&gt;=DATE(2025,6,23),Invoice!A27&lt;DATE(2026,6,22)),
'Schedule A'!E2+('Schedule A'!E3*((IF(Invoice!L27&gt;0.5,Invoice!L27-0.5,Invoice!L27))*2)),
IF(AND(Invoice!A27&gt;=DATE(2026,6,22),Invoice!A27&lt;=DATE(2027,6,20)),
'Schedule A'!F2+('Schedule A'!F3*((IF(Invoice!L27&gt;0.5,Invoice!L27-0.5,Invoice!L27))*2)),
0))))</f>
        <v>0</v>
      </c>
      <c r="I21" s="21">
        <f>IF(OR(Invoice!L28="",Invoice!L28=0),0,IF(AND(Invoice!A28&gt;DATE(2024,6,24),Invoice!A28&lt;DATE(2025,6,23)),
'Schedule A'!D2+('Schedule A'!D3*((IF(Invoice!L28&gt;0.5,Invoice!L28-0.5,Invoice!L28))*2)),
IF(AND(Invoice!A28&gt;=DATE(2025,6,23),Invoice!A28&lt;DATE(2026,6,22)),
'Schedule A'!E2+('Schedule A'!E3*((IF(Invoice!L28&gt;0.5,Invoice!L28-0.5,Invoice!L28))*2)),
IF(AND(Invoice!A28&gt;=DATE(2026,6,22),Invoice!A28&lt;=DATE(2027,6,20)),
'Schedule A'!F2+('Schedule A'!F3*((IF(Invoice!L28&gt;0.5,Invoice!L28-0.5,Invoice!L28))*2)),
0))))</f>
        <v>0</v>
      </c>
      <c r="J21" s="21">
        <f>IF(OR(Invoice!L29="",Invoice!L29=0),0,IF(AND(Invoice!A29&gt;DATE(2024,6,24),Invoice!A29&lt;DATE(2025,6,23)),
'Schedule A'!D2+('Schedule A'!D3*((IF(Invoice!L29&gt;0.5,Invoice!L29-0.5,Invoice!L29))*2)),
IF(AND(Invoice!A29&gt;=DATE(2025,6,23),Invoice!A29&lt;DATE(2026,6,22)),
'Schedule A'!E2+('Schedule A'!E3*((IF(Invoice!L29&gt;0.5,Invoice!L29-0.5,Invoice!L29))*2)),
IF(AND(Invoice!A29&gt;=DATE(2026,6,22),Invoice!A29&lt;=DATE(2027,6,20)),
'Schedule A'!F2+('Schedule A'!F3*((IF(Invoice!L29&gt;0.5,Invoice!L29-0.5,Invoice!L29))*2)),
0))))</f>
        <v>0</v>
      </c>
      <c r="K21" s="21">
        <f>IF(OR(Invoice!L30="",Invoice!L30=0),0,IF(AND(Invoice!A30&gt;DATE(2024,6,24),Invoice!A30&lt;DATE(2025,6,23)),
'Schedule A'!D2+('Schedule A'!D3*((IF(Invoice!L30&gt;0.5,Invoice!L30-0.5,Invoice!L30))*2)),
IF(AND(Invoice!A30&gt;=DATE(2025,6,23),Invoice!A30&lt;DATE(2026,6,22)),
'Schedule A'!E2+('Schedule A'!E3*((IF(Invoice!L30&gt;0.5,Invoice!L30-0.5,Invoice!L30))*2)),
IF(AND(Invoice!A30&gt;=DATE(2026,6,22),Invoice!A30&lt;=DATE(2027,6,20)),
'Schedule A'!F2+('Schedule A'!F3*((IF(Invoice!L30&gt;0.5,Invoice!L30-0.5,Invoice!L30))*2)),
0))))</f>
        <v>0</v>
      </c>
      <c r="L21" s="21">
        <f>IF(OR(Invoice!L31="",Invoice!L31=0),0,IF(AND(Invoice!A31&gt;DATE(2024,6,24),Invoice!A31&lt;DATE(2025,6,23)),
'Schedule A'!D2+('Schedule A'!D3*((IF(Invoice!L31&gt;0.5,Invoice!L31-0.5,Invoice!L31))*2)),
IF(AND(Invoice!A31&gt;=DATE(2025,6,23),Invoice!A31&lt;DATE(2026,6,22)),
'Schedule A'!E2+('Schedule A'!E3*((IF(Invoice!L31&gt;0.5,Invoice!L31-0.5,Invoice!L31))*2)),
IF(AND(Invoice!A31&gt;=DATE(2026,6,22),Invoice!A31&lt;=DATE(2027,6,20)),
'Schedule A'!F2+('Schedule A'!F3*((IF(Invoice!L31&gt;0.5,Invoice!L31-0.5,Invoice!L31))*2)),
0))))</f>
        <v>0</v>
      </c>
      <c r="M21" s="21">
        <f>IF(OR(Invoice!L32="",Invoice!L32=0),0,IF(AND(Invoice!A32&gt;DATE(2024,6,24),Invoice!A32&lt;DATE(2025,6,23)),
'Schedule A'!D2+('Schedule A'!D3*((IF(Invoice!L32&gt;0.5,Invoice!L32-0.5,Invoice!L32))*2)),
IF(AND(Invoice!A32&gt;=DATE(2025,6,23),Invoice!A32&lt;DATE(2026,6,22)),
'Schedule A'!E2+('Schedule A'!E3*((IF(Invoice!L32&gt;0.5,Invoice!L32-0.5,Invoice!L32))*2)),
IF(AND(Invoice!A32&gt;=DATE(2026,6,22),Invoice!A32&lt;=DATE(2027,6,20)),
'Schedule A'!F2+('Schedule A'!F3*((IF(Invoice!L32&gt;0.5,Invoice!L32-0.5,Invoice!L32))*2)),
0))))</f>
        <v>0</v>
      </c>
    </row>
    <row r="22" spans="1:13" x14ac:dyDescent="0.25">
      <c r="A22" t="s">
        <v>41</v>
      </c>
      <c r="B22" s="21">
        <f>(Invoice!N17*(1/7))</f>
        <v>0</v>
      </c>
      <c r="C22" s="21">
        <f>(Invoice!N17*(1/7))</f>
        <v>0</v>
      </c>
      <c r="D22" s="21">
        <f>(Invoice!N17*(1/7))</f>
        <v>0</v>
      </c>
      <c r="E22" s="21">
        <f>(Invoice!N17*(1/7))</f>
        <v>0</v>
      </c>
      <c r="F22" s="21">
        <f>(Invoice!N17*(1/7))</f>
        <v>0</v>
      </c>
      <c r="G22" s="21">
        <f>(Invoice!N17*(1/7))</f>
        <v>0</v>
      </c>
      <c r="H22" s="21">
        <f>(Invoice!N17*(1/7))</f>
        <v>0</v>
      </c>
      <c r="I22" s="21">
        <f>(Invoice!N17*(1/7))</f>
        <v>0</v>
      </c>
      <c r="J22" s="21">
        <f>(Invoice!N17*(1/7))</f>
        <v>0</v>
      </c>
      <c r="K22" s="21">
        <f>(Invoice!N17*(1/7))</f>
        <v>0</v>
      </c>
      <c r="L22" s="21">
        <f>(Invoice!N17*(1/7))</f>
        <v>0</v>
      </c>
      <c r="M22" s="21">
        <f>(Invoice!N17*(1/7))</f>
        <v>0</v>
      </c>
    </row>
    <row r="23" spans="1:13" x14ac:dyDescent="0.25">
      <c r="A23" s="11" t="s">
        <v>165</v>
      </c>
    </row>
    <row r="24" spans="1:13" x14ac:dyDescent="0.25">
      <c r="A24" s="4" t="s">
        <v>176</v>
      </c>
      <c r="B24" s="4" t="s">
        <v>181</v>
      </c>
      <c r="C24" s="4" t="s">
        <v>182</v>
      </c>
      <c r="D24" s="4" t="s">
        <v>183</v>
      </c>
      <c r="E24" s="4" t="s">
        <v>184</v>
      </c>
      <c r="F24" s="4" t="s">
        <v>185</v>
      </c>
      <c r="G24" s="4" t="s">
        <v>186</v>
      </c>
      <c r="H24" s="4" t="s">
        <v>187</v>
      </c>
      <c r="I24" s="4" t="s">
        <v>192</v>
      </c>
      <c r="J24" s="4" t="s">
        <v>191</v>
      </c>
      <c r="K24" s="4" t="s">
        <v>190</v>
      </c>
      <c r="L24" s="4" t="s">
        <v>189</v>
      </c>
      <c r="M24" s="4" t="s">
        <v>188</v>
      </c>
    </row>
    <row r="25" spans="1:13" x14ac:dyDescent="0.25">
      <c r="A25" s="11" t="s">
        <v>170</v>
      </c>
    </row>
    <row r="26" spans="1:13" x14ac:dyDescent="0.25">
      <c r="A26" t="s">
        <v>93</v>
      </c>
      <c r="B26" s="21">
        <f>IF(OR(Invoice!L21="",Invoice!L21=0),0,IF(AND(Invoice!A21&gt;DATE(2024,6,24),Invoice!A21&lt;DATE(2025,6,23)),'Schedule A'!D13+('Schedule A'!D14*((Invoice!L21-0.5)*2)),
IF(AND(Invoice!A21&gt;=DATE(2025,6,23),Invoice!A21&lt;DATE(2026,6,22)),'Schedule A'!E13+('Schedule A'!E14*((Invoice!L21-0.5)*2)),
IF(AND(Invoice!A21&gt;=DATE(2026,6,22),Invoice!A21&lt;=DATE(2027,6,20)),'Schedule A'!F13+('Schedule A'!F14*((Invoice!L21-0.5)*2)),
0))))</f>
        <v>0</v>
      </c>
      <c r="C26" s="21">
        <f>IF(OR(Invoice!L22="",Invoice!L22=0),0,IF(AND(Invoice!A22&gt;DATE(2024,6,24),Invoice!A22&lt;DATE(2025,6,23)),'Schedule A'!D13+('Schedule A'!D14*((Invoice!L22-0.5)*2)),
IF(AND(Invoice!A22&gt;=DATE(2025,6,23),Invoice!A22&lt;DATE(2026,6,22)),'Schedule A'!E13+('Schedule A'!E14*((Invoice!L22-0.5)*2)),
IF(AND(Invoice!A22&gt;=DATE(2026,6,22),Invoice!A22&lt;=DATE(2027,6,20)),'Schedule A'!F13+('Schedule A'!F14*((Invoice!L22-0.5)*2)),
0))))</f>
        <v>0</v>
      </c>
      <c r="D26" s="21">
        <f>IF(OR(Invoice!L23="",Invoice!L23=0),0,IF(AND(Invoice!A23&gt;DATE(2024,6,24),Invoice!A23&lt;DATE(2025,6,23)),'Schedule A'!D13+('Schedule A'!D14*((Invoice!L23-0.5)*2)),
IF(AND(Invoice!A23&gt;=DATE(2025,6,23),Invoice!A23&lt;DATE(2026,6,22)),'Schedule A'!E13+('Schedule A'!E14*((Invoice!L23-0.5)*2)),
IF(AND(Invoice!A23&gt;=DATE(2026,6,22),Invoice!A23&lt;=DATE(2027,6,20)),'Schedule A'!F13+('Schedule A'!F14*((Invoice!L23-0.5)*2)),
0))))</f>
        <v>0</v>
      </c>
      <c r="E26" s="21">
        <f>IF(OR(Invoice!L24="",Invoice!L24=0),0,IF(AND(Invoice!A24&gt;DATE(2024,6,24),Invoice!A24&lt;DATE(2025,6,23)),'Schedule A'!D13+('Schedule A'!D14*((Invoice!L24-0.5)*2)),
IF(AND(Invoice!A24&gt;=DATE(2025,6,23),Invoice!A24&lt;DATE(2026,6,22)),'Schedule A'!E13+('Schedule A'!E14*((Invoice!L24-0.5)*2)),
IF(AND(Invoice!A24&gt;=DATE(2026,6,22),Invoice!A24&lt;=DATE(2027,6,20)),'Schedule A'!F13+('Schedule A'!F14*((Invoice!L24-0.5)*2)),
0))))</f>
        <v>0</v>
      </c>
      <c r="F26" s="21">
        <f>IF(OR(Invoice!L25="",Invoice!L25=0),0,IF(AND(Invoice!A25&gt;DATE(2024,6,24),Invoice!A25&lt;DATE(2025,6,23)),'Schedule A'!D13+('Schedule A'!D14*((Invoice!L25-0.5)*2)),
IF(AND(Invoice!A25&gt;=DATE(2025,6,23),Invoice!A25&lt;DATE(2026,6,22)),'Schedule A'!E13+('Schedule A'!E14*((Invoice!L25-0.5)*2)),
IF(AND(Invoice!A25&gt;=DATE(2026,6,22),Invoice!A25&lt;=DATE(2027,6,20)),'Schedule A'!F13+('Schedule A'!F14*((Invoice!L25-0.5)*2)),
0))))</f>
        <v>0</v>
      </c>
      <c r="G26" s="21">
        <f>IF(OR(Invoice!L26="",Invoice!L26=0),0,IF(AND(Invoice!A26&gt;DATE(2024,6,24),Invoice!A26&lt;DATE(2025,6,23)),'Schedule A'!D13+('Schedule A'!D14*((Invoice!L26-0.5)*2)),
IF(AND(Invoice!A26&gt;=DATE(2025,6,23),Invoice!A26&lt;DATE(2026,6,22)),'Schedule A'!E13+('Schedule A'!E14*((Invoice!L26-0.5)*2)),
IF(AND(Invoice!A26&gt;=DATE(2026,6,22),Invoice!A26&lt;=DATE(2027,6,20)),'Schedule A'!F13+('Schedule A'!F14*((Invoice!L26-0.5)*2)),
0))))</f>
        <v>0</v>
      </c>
      <c r="H26" s="21">
        <f>IF(OR(Invoice!L27="",Invoice!L27=0),0,IF(AND(Invoice!A27&gt;DATE(2024,6,24),Invoice!A27&lt;DATE(2025,6,23)),'Schedule A'!D13+('Schedule A'!D14*((Invoice!L27-0.5)*2)),
IF(AND(Invoice!A27&gt;=DATE(2025,6,23),Invoice!A27&lt;DATE(2026,6,22)),'Schedule A'!E13+('Schedule A'!E14*((Invoice!L27-0.5)*2)),
IF(AND(Invoice!A27&gt;=DATE(2026,6,22),Invoice!A27&lt;=DATE(2027,6,20)),'Schedule A'!F13+('Schedule A'!F14*((Invoice!L27-0.5)*2)),
0))))</f>
        <v>0</v>
      </c>
      <c r="I26" s="21">
        <f>IF(OR(Invoice!L28="",Invoice!L28=0),0,IF(AND(Invoice!A28&gt;DATE(2024,6,24),Invoice!A28&lt;DATE(2025,6,23)),'Schedule A'!D13+('Schedule A'!D14*((Invoice!L28-0.5)*2)),
IF(AND(Invoice!A28&gt;=DATE(2025,6,23),Invoice!A28&lt;DATE(2026,6,22)),'Schedule A'!E13+('Schedule A'!E14*((Invoice!L28-0.5)*2)),
IF(AND(Invoice!A28&gt;=DATE(2026,6,22),Invoice!A28&lt;=DATE(2027,6,20)),'Schedule A'!F13+('Schedule A'!F14*((Invoice!L28-0.5)*2)),
0))))</f>
        <v>0</v>
      </c>
      <c r="J26" s="21">
        <f>IF(OR(Invoice!L29="",Invoice!L29=0),0,IF(AND(Invoice!A29&gt;DATE(2024,6,24),Invoice!A29&lt;DATE(2025,6,23)),'Schedule A'!D13+('Schedule A'!D14*((Invoice!L29-0.5)*2)),
IF(AND(Invoice!A29&gt;=DATE(2025,6,23),Invoice!A29&lt;DATE(2026,6,22)),'Schedule A'!E13+('Schedule A'!E14*((Invoice!L29-0.5)*2)),
IF(AND(Invoice!A29&gt;=DATE(2026,6,22),Invoice!A29&lt;=DATE(2027,6,20)),'Schedule A'!F13+('Schedule A'!F14*((Invoice!L29-0.5)*2)),
0))))</f>
        <v>0</v>
      </c>
      <c r="K26" s="21">
        <f>IF(OR(Invoice!L30="",Invoice!L30=0),0,IF(AND(Invoice!A30&gt;DATE(2024,6,24),Invoice!A30&lt;DATE(2025,6,23)),'Schedule A'!D13+('Schedule A'!D14*((Invoice!L30-0.5)*2)),
IF(AND(Invoice!A30&gt;=DATE(2025,6,23),Invoice!A30&lt;DATE(2026,6,22)),'Schedule A'!E13+('Schedule A'!E14*((Invoice!L30-0.5)*2)),
IF(AND(Invoice!A30&gt;=DATE(2026,6,22),Invoice!A30&lt;=DATE(2027,6,20)),'Schedule A'!F13+('Schedule A'!F14*((Invoice!L30-0.5)*2)),
0))))</f>
        <v>0</v>
      </c>
      <c r="L26" s="21">
        <f>IF(OR(Invoice!L31="",Invoice!L31=0),0,IF(AND(Invoice!A31&gt;DATE(2024,6,24),Invoice!A31&lt;DATE(2025,6,23)),'Schedule A'!D13+('Schedule A'!D14*((Invoice!L31-0.5)*2)),
IF(AND(Invoice!A31&gt;=DATE(2025,6,23),Invoice!A31&lt;DATE(2026,6,22)),'Schedule A'!E13+('Schedule A'!E14*((Invoice!L31-0.5)*2)),
IF(AND(Invoice!A31&gt;=DATE(2026,6,22),Invoice!A31&lt;=DATE(2027,6,20)),'Schedule A'!F13+('Schedule A'!F14*((Invoice!L31-0.5)*2)),
0))))</f>
        <v>0</v>
      </c>
      <c r="M26" s="21">
        <f>IF(OR(Invoice!L32="",Invoice!L32=0),0,IF(AND(Invoice!A32&gt;DATE(2024,6,24),Invoice!A32&lt;DATE(2025,6,23)),'Schedule A'!D13+('Schedule A'!D14*((Invoice!L32-0.5)*2)),
IF(AND(Invoice!A32&gt;=DATE(2025,6,23),Invoice!A32&lt;DATE(2026,6,22)),'Schedule A'!E13+('Schedule A'!E14*((Invoice!L32-0.5)*2)),
IF(AND(Invoice!A32&gt;=DATE(2026,6,22),Invoice!A32&lt;=DATE(2027,6,20)),'Schedule A'!F13+('Schedule A'!F14*((Invoice!L32-0.5)*2)),
0))))</f>
        <v>0</v>
      </c>
    </row>
    <row r="27" spans="1:13" x14ac:dyDescent="0.25">
      <c r="A27" t="s">
        <v>148</v>
      </c>
      <c r="B27" s="21">
        <f>IF(OR(Invoice!L21="",Invoice!L21=0),0,IF(AND(Invoice!A21&gt;DATE(2024,6,24),Invoice!A21&lt;DATE(2025,6,23)),'Schedule A'!D15,
IF(AND(Invoice!A21&gt;=DATE(2025,6,23),Invoice!A21&lt;DATE(2026,6,22)),'Schedule A'!E15,
IF(AND(Invoice!A21&gt;=DATE(2026,6,22),Invoice!A21&lt;=DATE(2027,6,20)),'Schedule A'!F15,
0))))</f>
        <v>0</v>
      </c>
      <c r="C27" s="21">
        <f>IF(OR(Invoice!L22="",Invoice!L22=0),0,IF(AND(Invoice!A22&gt;DATE(2024,6,24),Invoice!A22&lt;DATE(2025,6,23)),'Schedule A'!D15,
IF(AND(Invoice!A22&gt;=DATE(2025,6,23),Invoice!A22&lt;DATE(2026,6,22)),'Schedule A'!E15,
IF(AND(Invoice!A22&gt;=DATE(2026,6,22),Invoice!A22&lt;=DATE(2027,6,20)),'Schedule A'!F15,
0))))</f>
        <v>0</v>
      </c>
      <c r="D27" s="21">
        <f>IF(OR(Invoice!L23="",Invoice!L23=0),0,IF(AND(Invoice!A23&gt;DATE(2024,6,24),Invoice!A23&lt;DATE(2025,6,23)),'Schedule A'!D15,
IF(AND(Invoice!A23&gt;=DATE(2025,6,23),Invoice!A23&lt;DATE(2026,6,22)),'Schedule A'!E15,
IF(AND(Invoice!A23&gt;=DATE(2026,6,22),Invoice!A23&lt;=DATE(2027,6,20)),'Schedule A'!F15,
0))))</f>
        <v>0</v>
      </c>
      <c r="E27" s="21">
        <f>IF(OR(Invoice!L24="",Invoice!L24=0),0,IF(AND(Invoice!A24&gt;DATE(2024,6,24),Invoice!A24&lt;DATE(2025,6,23)),'Schedule A'!D15,
IF(AND(Invoice!A24&gt;=DATE(2025,6,23),Invoice!A24&lt;DATE(2026,6,22)),'Schedule A'!E15,
IF(AND(Invoice!A24&gt;=DATE(2026,6,22),Invoice!A24&lt;=DATE(2027,6,20)),'Schedule A'!F15,
0))))</f>
        <v>0</v>
      </c>
      <c r="F27" s="21">
        <f>IF(OR(Invoice!L25="",Invoice!L25=0),0,IF(AND(Invoice!A25&gt;DATE(2024,6,24),Invoice!A25&lt;DATE(2025,6,23)),'Schedule A'!D15,
IF(AND(Invoice!A25&gt;=DATE(2025,6,23),Invoice!A25&lt;DATE(2026,6,22)),'Schedule A'!E15,
IF(AND(Invoice!A25&gt;=DATE(2026,6,22),Invoice!A25&lt;=DATE(2027,6,20)),'Schedule A'!F15,
0))))</f>
        <v>0</v>
      </c>
      <c r="G27" s="21">
        <f>IF(OR(Invoice!L26="",Invoice!L26=0),0,IF(AND(Invoice!A26&gt;DATE(2024,6,24),Invoice!A26&lt;DATE(2025,6,23)),'Schedule A'!D15,
IF(AND(Invoice!A26&gt;=DATE(2025,6,23),Invoice!A26&lt;DATE(2026,6,22)),'Schedule A'!E15,
IF(AND(Invoice!A26&gt;=DATE(2026,6,22),Invoice!A26&lt;=DATE(2027,6,20)),'Schedule A'!F15,
0))))</f>
        <v>0</v>
      </c>
      <c r="H27" s="21">
        <f>IF(OR(Invoice!L27="",Invoice!L27=0),0,IF(AND(Invoice!A27&gt;DATE(2024,6,24),Invoice!A27&lt;DATE(2025,6,23)),'Schedule A'!D15,
IF(AND(Invoice!A27&gt;=DATE(2025,6,23),Invoice!A27&lt;DATE(2026,6,22)),'Schedule A'!E15,
IF(AND(Invoice!A27&gt;=DATE(2026,6,22),Invoice!A27&lt;=DATE(2027,6,20)),'Schedule A'!F15,
0))))</f>
        <v>0</v>
      </c>
      <c r="I27" s="21">
        <f>IF(OR(Invoice!L28="",Invoice!L28=0),0,IF(AND(Invoice!A28&gt;DATE(2024,6,24),Invoice!A28&lt;DATE(2025,6,23)),'Schedule A'!D15,
IF(AND(Invoice!A28&gt;=DATE(2025,6,23),Invoice!A28&lt;DATE(2026,6,22)),'Schedule A'!E15,
IF(AND(Invoice!A28&gt;=DATE(2026,6,22),Invoice!A28&lt;=DATE(2027,6,20)),'Schedule A'!F15,
0))))</f>
        <v>0</v>
      </c>
      <c r="J27" s="21">
        <f>IF(OR(Invoice!L29="",Invoice!L29=0),0,IF(AND(Invoice!A29&gt;DATE(2024,6,24),Invoice!A29&lt;DATE(2025,6,23)),'Schedule A'!D15,
IF(AND(Invoice!A29&gt;=DATE(2025,6,23),Invoice!A29&lt;DATE(2026,6,22)),'Schedule A'!E15,
IF(AND(Invoice!A29&gt;=DATE(2026,6,22),Invoice!A29&lt;=DATE(2027,6,20)),'Schedule A'!F15,
0))))</f>
        <v>0</v>
      </c>
      <c r="K27" s="21">
        <f>IF(OR(Invoice!L30="",Invoice!L30=0),0,IF(AND(Invoice!A30&gt;DATE(2024,6,24),Invoice!A30&lt;DATE(2025,6,23)),'Schedule A'!D15,
IF(AND(Invoice!A30&gt;=DATE(2025,6,23),Invoice!A30&lt;DATE(2026,6,22)),'Schedule A'!E15,
IF(AND(Invoice!A30&gt;=DATE(2026,6,22),Invoice!A30&lt;=DATE(2027,6,20)),'Schedule A'!F15,
0))))</f>
        <v>0</v>
      </c>
      <c r="L27" s="21">
        <f>IF(OR(Invoice!L31="",Invoice!L31=0),0,IF(AND(Invoice!A31&gt;DATE(2024,6,24),Invoice!A31&lt;DATE(2025,6,23)),'Schedule A'!D15,
IF(AND(Invoice!A31&gt;=DATE(2025,6,23),Invoice!A31&lt;DATE(2026,6,22)),'Schedule A'!E15,
IF(AND(Invoice!A31&gt;=DATE(2026,6,22),Invoice!A31&lt;=DATE(2027,6,20)),'Schedule A'!F15,
0))))</f>
        <v>0</v>
      </c>
      <c r="M27" s="21">
        <f>IF(OR(Invoice!L32="",Invoice!L32=0),0,IF(AND(Invoice!A32&gt;DATE(2024,6,24),Invoice!A32&lt;DATE(2025,6,23)),'Schedule A'!D15,
IF(AND(Invoice!A32&gt;=DATE(2025,6,23),Invoice!A32&lt;DATE(2026,6,22)),'Schedule A'!E15,
IF(AND(Invoice!A32&gt;=DATE(2026,6,22),Invoice!A32&lt;=DATE(2027,6,20)),'Schedule A'!F15,
0))))</f>
        <v>0</v>
      </c>
    </row>
    <row r="28" spans="1:13" x14ac:dyDescent="0.25">
      <c r="A28" t="s">
        <v>149</v>
      </c>
      <c r="B28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28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28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28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28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28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28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28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28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28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28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28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29" spans="1:13" x14ac:dyDescent="0.25">
      <c r="A29" t="s">
        <v>105</v>
      </c>
      <c r="B29" s="21">
        <f>IF(OR(Invoice!L21="",Invoice!L21=0),0,IF(AND(Invoice!A21&gt;DATE(2024,6,24),Invoice!A21&lt;DATE(2025,6,23)),('Schedule A'!D6)+('Schedule A'!D7*CEILING(Invoice!L21-0.5,1)),
IF(AND(Invoice!A21&gt;=DATE(2025,6,23),Invoice!A21&lt;DATE(2026,6,22)),('Schedule A'!E6)+('Schedule A'!E7*CEILING(Invoice!L21-0.5,1)),
IF(AND(Invoice!A21&gt;=DATE(2026,6,22),Invoice!A21&lt;=DATE(2027,6,20)),('Schedule A'!F6)+('Schedule A'!F7*CEILING(Invoice!L21-0.5,1)),
0))))</f>
        <v>0</v>
      </c>
      <c r="C29" s="21">
        <f>IF(OR(Invoice!L22="",Invoice!L22=0),0,IF(AND(Invoice!A22&gt;DATE(2024,6,24),Invoice!A22&lt;DATE(2025,6,23)),('Schedule A'!D6)+('Schedule A'!D7*CEILING(Invoice!L22-0.5,1)),
IF(AND(Invoice!A22&gt;=DATE(2025,6,23),Invoice!A22&lt;DATE(2026,6,22)),('Schedule A'!E6)+('Schedule A'!E7*CEILING(Invoice!L22-0.5,1)),
IF(AND(Invoice!A22&gt;=DATE(2026,6,22),Invoice!A22&lt;=DATE(2027,6,20)),('Schedule A'!F6)+('Schedule A'!F7*CEILING(Invoice!L22-0.5,1)),
0))))</f>
        <v>0</v>
      </c>
      <c r="D29" s="21">
        <f>IF(OR(Invoice!L23="",Invoice!L23=0),0,IF(AND(Invoice!A23&gt;DATE(2024,6,24),Invoice!A23&lt;DATE(2025,6,23)),('Schedule A'!D6)+('Schedule A'!D7*CEILING(Invoice!L23-0.5,1)),
IF(AND(Invoice!A23&gt;=DATE(2025,6,23),Invoice!A23&lt;DATE(2026,6,22)),('Schedule A'!E6)+('Schedule A'!E7*CEILING(Invoice!L23-0.5,1)),
IF(AND(Invoice!A23&gt;=DATE(2026,6,22),Invoice!A23&lt;=DATE(2027,6,20)),('Schedule A'!F6)+('Schedule A'!F7*CEILING(Invoice!L23-0.5,1)),
0))))</f>
        <v>0</v>
      </c>
      <c r="E29" s="21">
        <f>IF(OR(Invoice!L24="",Invoice!L24=0),0,IF(AND(Invoice!A24&gt;DATE(2024,6,24),Invoice!A24&lt;DATE(2025,6,23)),('Schedule A'!D6)+('Schedule A'!D7*CEILING(Invoice!L24-0.5,1)),
IF(AND(Invoice!A24&gt;=DATE(2025,6,23),Invoice!A24&lt;DATE(2026,6,22)),('Schedule A'!E6)+('Schedule A'!E7*CEILING(Invoice!L24-0.5,1)),
IF(AND(Invoice!A24&gt;=DATE(2026,6,22),Invoice!A24&lt;=DATE(2027,6,20)),('Schedule A'!F6)+('Schedule A'!F7*CEILING(Invoice!L24-0.5,1)),
0))))</f>
        <v>0</v>
      </c>
      <c r="F29" s="21">
        <f>IF(OR(Invoice!L25="",Invoice!L25=0),0,IF(AND(Invoice!A25&gt;DATE(2024,6,24),Invoice!A25&lt;DATE(2025,6,23)),('Schedule A'!D6)+('Schedule A'!D7*CEILING(Invoice!L25-0.5,1)),
IF(AND(Invoice!A25&gt;=DATE(2025,6,23),Invoice!A25&lt;DATE(2026,6,22)),('Schedule A'!E6)+('Schedule A'!E7*CEILING(Invoice!L25-0.5,1)),
IF(AND(Invoice!A25&gt;=DATE(2026,6,22),Invoice!A25&lt;=DATE(2027,6,20)),('Schedule A'!F6)+('Schedule A'!F7*CEILING(Invoice!L25-0.5,1)),
0))))</f>
        <v>0</v>
      </c>
      <c r="G29" s="21">
        <f>IF(OR(Invoice!L26="",Invoice!L26=0),0,IF(AND(Invoice!A26&gt;DATE(2024,6,24),Invoice!A26&lt;DATE(2025,6,23)),('Schedule A'!D6)+('Schedule A'!D7*CEILING(Invoice!L26-0.5,1)),
IF(AND(Invoice!A26&gt;=DATE(2025,6,23),Invoice!A26&lt;DATE(2026,6,22)),('Schedule A'!E6)+('Schedule A'!E7*CEILING(Invoice!L26-0.5,1)),
IF(AND(Invoice!A26&gt;=DATE(2026,6,22),Invoice!A26&lt;=DATE(2027,6,20)),('Schedule A'!F6)+('Schedule A'!F7*CEILING(Invoice!L26-0.5,1)),
0))))</f>
        <v>0</v>
      </c>
      <c r="H29" s="21">
        <f>IF(OR(Invoice!L27="",Invoice!L27=0),0,IF(AND(Invoice!A27&gt;DATE(2024,6,24),Invoice!A27&lt;DATE(2025,6,23)),('Schedule A'!D6)+('Schedule A'!D7*CEILING(Invoice!L27-0.5,1)),
IF(AND(Invoice!A27&gt;=DATE(2025,6,23),Invoice!A27&lt;DATE(2026,6,22)),('Schedule A'!E6)+('Schedule A'!E7*CEILING(Invoice!L27-0.5,1)),
IF(AND(Invoice!A27&gt;=DATE(2026,6,22),Invoice!A27&lt;=DATE(2027,6,20)),('Schedule A'!F6)+('Schedule A'!F7*CEILING(Invoice!L27-0.5,1)),
0))))</f>
        <v>0</v>
      </c>
      <c r="I29" s="21">
        <f>IF(OR(Invoice!L28="",Invoice!L28=0),0,IF(AND(Invoice!A28&gt;DATE(2024,6,24),Invoice!A28&lt;DATE(2025,6,23)),('Schedule A'!D6)+('Schedule A'!D7*CEILING(Invoice!L28-0.5,1)),
IF(AND(Invoice!A28&gt;=DATE(2025,6,23),Invoice!A28&lt;DATE(2026,6,22)),('Schedule A'!E6)+('Schedule A'!E7*CEILING(Invoice!L28-0.5,1)),
IF(AND(Invoice!A28&gt;=DATE(2026,6,22),Invoice!A28&lt;=DATE(2027,6,20)),('Schedule A'!F6)+('Schedule A'!F7*CEILING(Invoice!L28-0.5,1)),
0))))</f>
        <v>0</v>
      </c>
      <c r="J29" s="21">
        <f>IF(OR(Invoice!L29="",Invoice!L29=0),0,IF(AND(Invoice!A29&gt;DATE(2024,6,24),Invoice!A29&lt;DATE(2025,6,23)),('Schedule A'!D6)+('Schedule A'!D7*CEILING(Invoice!L29-0.5,1)),
IF(AND(Invoice!A29&gt;=DATE(2025,6,23),Invoice!A29&lt;DATE(2026,6,22)),('Schedule A'!E6)+('Schedule A'!E7*CEILING(Invoice!L29-0.5,1)),
IF(AND(Invoice!A29&gt;=DATE(2026,6,22),Invoice!A29&lt;=DATE(2027,6,20)),('Schedule A'!F6)+('Schedule A'!F7*CEILING(Invoice!L29-0.5,1)),
0))))</f>
        <v>0</v>
      </c>
      <c r="K29" s="21">
        <f>IF(OR(Invoice!L30="",Invoice!L30=0),0,IF(AND(Invoice!A30&gt;DATE(2024,6,24),Invoice!A30&lt;DATE(2025,6,23)),('Schedule A'!D6)+('Schedule A'!D7*CEILING(Invoice!L30-0.5,1)),
IF(AND(Invoice!A30&gt;=DATE(2025,6,23),Invoice!A30&lt;DATE(2026,6,22)),('Schedule A'!E6)+('Schedule A'!E7*CEILING(Invoice!L30-0.5,1)),
IF(AND(Invoice!A30&gt;=DATE(2026,6,22),Invoice!A30&lt;=DATE(2027,6,20)),('Schedule A'!F6)+('Schedule A'!F7*CEILING(Invoice!L30-0.5,1)),
0))))</f>
        <v>0</v>
      </c>
      <c r="L29" s="21">
        <f>IF(OR(Invoice!L31="",Invoice!L31=0),0,IF(AND(Invoice!A31&gt;DATE(2024,6,24),Invoice!A31&lt;DATE(2025,6,23)),('Schedule A'!D6)+('Schedule A'!D7*CEILING(Invoice!L31-0.5,1)),
IF(AND(Invoice!A31&gt;=DATE(2025,6,23),Invoice!A31&lt;DATE(2026,6,22)),('Schedule A'!E6)+('Schedule A'!E7*CEILING(Invoice!L31-0.5,1)),
IF(AND(Invoice!A31&gt;=DATE(2026,6,22),Invoice!A31&lt;=DATE(2027,6,20)),('Schedule A'!F6)+('Schedule A'!F7*CEILING(Invoice!L31-0.5,1)),
0))))</f>
        <v>0</v>
      </c>
      <c r="M29" s="21">
        <f>IF(OR(Invoice!L32="",Invoice!L32=0),0,IF(AND(Invoice!A32&gt;DATE(2024,6,24),Invoice!A32&lt;DATE(2025,6,23)),('Schedule A'!D6)+('Schedule A'!D7*CEILING(Invoice!L32-0.5,1)),
IF(AND(Invoice!A32&gt;=DATE(2025,6,23),Invoice!A32&lt;DATE(2026,6,22)),('Schedule A'!E6)+('Schedule A'!E7*CEILING(Invoice!L32-0.5,1)),
IF(AND(Invoice!A32&gt;=DATE(2026,6,22),Invoice!A32&lt;=DATE(2027,6,20)),('Schedule A'!F6)+('Schedule A'!F7*CEILING(Invoice!L32-0.5,1)),
0))))</f>
        <v>0</v>
      </c>
    </row>
    <row r="30" spans="1:13" x14ac:dyDescent="0.25">
      <c r="A30" t="s">
        <v>92</v>
      </c>
      <c r="B30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30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30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30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30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30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30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30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30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30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30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30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31" spans="1:13" s="3" customFormat="1" x14ac:dyDescent="0.25">
      <c r="A31" s="11" t="s">
        <v>166</v>
      </c>
    </row>
    <row r="32" spans="1:13" x14ac:dyDescent="0.25">
      <c r="A32" s="4" t="s">
        <v>177</v>
      </c>
      <c r="B32" s="4" t="s">
        <v>181</v>
      </c>
      <c r="C32" s="4" t="s">
        <v>182</v>
      </c>
      <c r="D32" s="4" t="s">
        <v>183</v>
      </c>
      <c r="E32" s="4" t="s">
        <v>184</v>
      </c>
      <c r="F32" s="4" t="s">
        <v>185</v>
      </c>
      <c r="G32" s="4" t="s">
        <v>186</v>
      </c>
      <c r="H32" s="4" t="s">
        <v>187</v>
      </c>
      <c r="I32" s="4" t="s">
        <v>192</v>
      </c>
      <c r="J32" s="4" t="s">
        <v>191</v>
      </c>
      <c r="K32" s="4" t="s">
        <v>190</v>
      </c>
      <c r="L32" s="4" t="s">
        <v>189</v>
      </c>
      <c r="M32" s="4" t="s">
        <v>188</v>
      </c>
    </row>
    <row r="33" spans="1:13" x14ac:dyDescent="0.25">
      <c r="A33" s="11" t="s">
        <v>171</v>
      </c>
    </row>
    <row r="34" spans="1:13" x14ac:dyDescent="0.25">
      <c r="A34" t="s">
        <v>150</v>
      </c>
      <c r="B34" s="21">
        <f>IF(OR(Invoice!L21="",Invoice!L21=0),0,IF(AND(Invoice!A21&gt;DATE(2024,6,24),Invoice!A21&lt;DATE(2025,6,23)),
'Schedule A'!D2+('Schedule A'!D3*IF(Invoice!L21&lt;=2.5,2,CEILING(Invoice!L21-0.5,0.5))*2),
IF(AND(Invoice!A21&gt;=DATE(2025,6,23),Invoice!A21&lt;DATE(2026,6,22)),
'Schedule A'!E2+('Schedule A'!E3*IF(Invoice!L21&lt;=2.5,2,CEILING(Invoice!L21-0.5,0.5))*2),
IF(AND(Invoice!A21&gt;=DATE(2026,6,22),Invoice!A21&lt;=DATE(2027,6,20)),
'Schedule A'!F2+('Schedule A'!F3*IF(Invoice!L21&lt;=2.5,2,CEILING(Invoice!L21-0.5,0.5))*2),
0))))</f>
        <v>0</v>
      </c>
      <c r="C34" s="21">
        <f>IF(OR(Invoice!L22="",Invoice!L22=0),0,IF(AND(Invoice!A22&gt;DATE(2024,6,24),Invoice!A22&lt;DATE(2025,6,23)),
'Schedule A'!D2+('Schedule A'!D3*IF(Invoice!L22&lt;=2.5,2,CEILING(Invoice!L22-0.5,0.5))*2),
IF(AND(Invoice!A22&gt;=DATE(2025,6,23),Invoice!A22&lt;DATE(2026,6,22)),
'Schedule A'!E2+('Schedule A'!E3*IF(Invoice!L22&lt;=2.5,2,CEILING(Invoice!L22-0.5,0.5))*2),
IF(AND(Invoice!A22&gt;=DATE(2026,6,22),Invoice!A22&lt;=DATE(2027,6,20)),
'Schedule A'!F2+('Schedule A'!F3*IF(Invoice!L22&lt;=2.5,2,CEILING(Invoice!L22-0.5,0.5))*2),
0))))</f>
        <v>0</v>
      </c>
      <c r="D34" s="21">
        <f>IF(OR(Invoice!L23="",Invoice!L23=0),0,IF(AND(Invoice!A23&gt;DATE(2024,6,24),Invoice!A23&lt;DATE(2025,6,23)),
'Schedule A'!D2+('Schedule A'!D3*IF(Invoice!L23&lt;=2.5,2,CEILING(Invoice!L23-0.5,0.5))*2),
IF(AND(Invoice!A23&gt;=DATE(2025,6,23),Invoice!A23&lt;DATE(2026,6,22)),
'Schedule A'!E2+('Schedule A'!E3*IF(Invoice!L23&lt;=2.5,2,CEILING(Invoice!L23-0.5,0.5))*2),
IF(AND(Invoice!A23&gt;=DATE(2026,6,22),Invoice!A23&lt;=DATE(2027,6,20)),
'Schedule A'!F2+('Schedule A'!F3*IF(Invoice!L23&lt;=2.5,2,CEILING(Invoice!L23-0.5,0.5))*2),
0))))</f>
        <v>0</v>
      </c>
      <c r="E34" s="21">
        <f>IF(OR(Invoice!L24="",Invoice!L24=0),0,IF(AND(Invoice!A24&gt;DATE(2024,6,24),Invoice!A24&lt;DATE(2025,6,23)),
'Schedule A'!D2+('Schedule A'!D3*IF(Invoice!L24&lt;=2.5,2,CEILING(Invoice!L24-0.5,0.5))*2),
IF(AND(Invoice!A24&gt;=DATE(2025,6,23),Invoice!A24&lt;DATE(2026,6,22)),
'Schedule A'!E2+('Schedule A'!E3*IF(Invoice!L24&lt;=2.5,2,CEILING(Invoice!L24-0.5,0.5))*2),
IF(AND(Invoice!A24&gt;=DATE(2026,6,22),Invoice!A24&lt;=DATE(2027,6,20)),
'Schedule A'!F2+('Schedule A'!F3*IF(Invoice!L24&lt;=2.5,2,CEILING(Invoice!L24-0.5,0.5))*2),
0))))</f>
        <v>0</v>
      </c>
      <c r="F34" s="21">
        <f>IF(OR(Invoice!L25="",Invoice!L25=0),0,IF(AND(Invoice!A25&gt;DATE(2024,6,24),Invoice!A25&lt;DATE(2025,6,23)),
'Schedule A'!D2+('Schedule A'!D3*IF(Invoice!L25&lt;=2.5,2,CEILING(Invoice!L25-0.5,0.5))*2),
IF(AND(Invoice!A25&gt;=DATE(2025,6,23),Invoice!A25&lt;DATE(2026,6,22)),
'Schedule A'!E2+('Schedule A'!E3*IF(Invoice!L25&lt;=2.5,2,CEILING(Invoice!L25-0.5,0.5))*2),
IF(AND(Invoice!A25&gt;=DATE(2026,6,22),Invoice!A25&lt;=DATE(2027,6,20)),
'Schedule A'!F2+('Schedule A'!F3*IF(Invoice!L25&lt;=2.5,2,CEILING(Invoice!L25-0.5,0.5))*2),
0))))</f>
        <v>0</v>
      </c>
      <c r="G34" s="21">
        <f>IF(OR(Invoice!L26="",Invoice!L26=0),0,IF(AND(Invoice!A26&gt;DATE(2024,6,24),Invoice!A26&lt;DATE(2025,6,23)),
'Schedule A'!D2+('Schedule A'!D3*IF(Invoice!L26&lt;=2.5,2,CEILING(Invoice!L26-0.5,0.5))*2),
IF(AND(Invoice!A26&gt;=DATE(2025,6,23),Invoice!A26&lt;DATE(2026,6,22)),
'Schedule A'!E2+('Schedule A'!E3*IF(Invoice!L26&lt;=2.5,2,CEILING(Invoice!L26-0.5,0.5))*2),
IF(AND(Invoice!A26&gt;=DATE(2026,6,22),Invoice!A26&lt;=DATE(2027,6,20)),
'Schedule A'!F2+('Schedule A'!F3*IF(Invoice!L26&lt;=2.5,2,CEILING(Invoice!L26-0.5,0.5))*2),
0))))</f>
        <v>0</v>
      </c>
      <c r="H34" s="21">
        <f>IF(OR(Invoice!L27="",Invoice!L27=0),0,IF(AND(Invoice!A27&gt;DATE(2024,6,24),Invoice!A27&lt;DATE(2025,6,23)),
'Schedule A'!D2+('Schedule A'!D3*IF(Invoice!L27&lt;=2.5,2,CEILING(Invoice!L27-0.5,0.5))*2),
IF(AND(Invoice!A27&gt;=DATE(2025,6,23),Invoice!A27&lt;DATE(2026,6,22)),
'Schedule A'!E2+('Schedule A'!E3*IF(Invoice!L27&lt;=2.5,2,CEILING(Invoice!L27-0.5,0.5))*2),
IF(AND(Invoice!A27&gt;=DATE(2026,6,22),Invoice!A27&lt;=DATE(2027,6,20)),
'Schedule A'!F2+('Schedule A'!F3*IF(Invoice!L27&lt;=2.5,2,CEILING(Invoice!L27-0.5,0.5))*2),
0))))</f>
        <v>0</v>
      </c>
      <c r="I34" s="21">
        <f>IF(OR(Invoice!L28="",Invoice!L28=0),0,IF(AND(Invoice!A28&gt;DATE(2024,6,24),Invoice!A28&lt;DATE(2025,6,23)),
'Schedule A'!D2+('Schedule A'!D3*IF(Invoice!L28&lt;=2.5,2,CEILING(Invoice!L28-0.5,0.5))*2),
IF(AND(Invoice!A28&gt;=DATE(2025,6,23),Invoice!A28&lt;DATE(2026,6,22)),
'Schedule A'!E2+('Schedule A'!E3*IF(Invoice!L28&lt;=2.5,2,CEILING(Invoice!L28-0.5,0.5))*2),
IF(AND(Invoice!A28&gt;=DATE(2026,6,22),Invoice!A28&lt;=DATE(2027,6,20)),
'Schedule A'!F2+('Schedule A'!F3*IF(Invoice!L28&lt;=2.5,2,CEILING(Invoice!L28-0.5,0.5))*2),
0))))</f>
        <v>0</v>
      </c>
      <c r="J34" s="21">
        <f>IF(OR(Invoice!L29="",Invoice!L29=0),0,IF(AND(Invoice!A29&gt;DATE(2024,6,24),Invoice!A29&lt;DATE(2025,6,23)),
'Schedule A'!D2+('Schedule A'!D3*IF(Invoice!L29&lt;=2.5,2,CEILING(Invoice!L29-0.5,0.5))*2),
IF(AND(Invoice!A29&gt;=DATE(2025,6,23),Invoice!A29&lt;DATE(2026,6,22)),
'Schedule A'!E2+('Schedule A'!E3*IF(Invoice!L29&lt;=2.5,2,CEILING(Invoice!L29-0.5,0.5))*2),
IF(AND(Invoice!A29&gt;=DATE(2026,6,22),Invoice!A29&lt;=DATE(2027,6,20)),
'Schedule A'!F2+('Schedule A'!F3*IF(Invoice!L29&lt;=2.5,2,CEILING(Invoice!L29-0.5,0.5))*2),
0))))</f>
        <v>0</v>
      </c>
      <c r="K34" s="21">
        <f>IF(OR(Invoice!L30="",Invoice!L30=0),0,IF(AND(Invoice!A30&gt;DATE(2024,6,24),Invoice!A30&lt;DATE(2025,6,23)),
'Schedule A'!D2+('Schedule A'!D3*IF(Invoice!L30&lt;=2.5,2,CEILING(Invoice!L30-0.5,0.5))*2),
IF(AND(Invoice!A30&gt;=DATE(2025,6,23),Invoice!A30&lt;DATE(2026,6,22)),
'Schedule A'!E2+('Schedule A'!E3*IF(Invoice!L30&lt;=2.5,2,CEILING(Invoice!L30-0.5,0.5))*2),
IF(AND(Invoice!A30&gt;=DATE(2026,6,22),Invoice!A30&lt;=DATE(2027,6,20)),
'Schedule A'!F2+('Schedule A'!F3*IF(Invoice!L30&lt;=2.5,2,CEILING(Invoice!L30-0.5,0.5))*2),
0))))</f>
        <v>0</v>
      </c>
      <c r="L34" s="21">
        <f>IF(OR(Invoice!L31="",Invoice!L31=0),0,IF(AND(Invoice!A31&gt;DATE(2024,6,24),Invoice!A31&lt;DATE(2025,6,23)),
'Schedule A'!D2+('Schedule A'!D3*IF(Invoice!L31&lt;=2.5,2,CEILING(Invoice!L31-0.5,0.5))*2),
IF(AND(Invoice!A31&gt;=DATE(2025,6,23),Invoice!A31&lt;DATE(2026,6,22)),
'Schedule A'!E2+('Schedule A'!E3*IF(Invoice!L31&lt;=2.5,2,CEILING(Invoice!L31-0.5,0.5))*2),
IF(AND(Invoice!A31&gt;=DATE(2026,6,22),Invoice!A31&lt;=DATE(2027,6,20)),
'Schedule A'!F2+('Schedule A'!F3*IF(Invoice!L31&lt;=2.5,2,CEILING(Invoice!L31-0.5,0.5))*2),
0))))</f>
        <v>0</v>
      </c>
      <c r="M34" s="21">
        <f>IF(OR(Invoice!L32="",Invoice!L32=0),0,IF(AND(Invoice!A32&gt;DATE(2024,6,24),Invoice!A32&lt;DATE(2025,6,23)),
'Schedule A'!D2+('Schedule A'!D3*IF(Invoice!L32&lt;=2.5,2,CEILING(Invoice!L32-0.5,0.5))*2),
IF(AND(Invoice!A32&gt;=DATE(2025,6,23),Invoice!A32&lt;DATE(2026,6,22)),
'Schedule A'!E2+('Schedule A'!E3*IF(Invoice!L32&lt;=2.5,2,CEILING(Invoice!L32-0.5,0.5))*2),
IF(AND(Invoice!A32&gt;=DATE(2026,6,22),Invoice!A32&lt;=DATE(2027,6,20)),
'Schedule A'!F2+('Schedule A'!F3*IF(Invoice!L32&lt;=2.5,2,CEILING(Invoice!L32-0.5,0.5))*2),
0))))</f>
        <v>0</v>
      </c>
    </row>
    <row r="35" spans="1:13" x14ac:dyDescent="0.25">
      <c r="A35" t="s">
        <v>154</v>
      </c>
      <c r="B35" s="21">
        <f>IF(OR(Invoice!N17="",Invoice!N17=0),0,Invoice!N17*(1/6))</f>
        <v>0</v>
      </c>
      <c r="C35" s="22">
        <f>Invoice!N17*(1/6)</f>
        <v>0</v>
      </c>
      <c r="D35" s="21">
        <f>Invoice!N17*(1/6)</f>
        <v>0</v>
      </c>
      <c r="E35" s="21">
        <f>Invoice!N17*(1/6)</f>
        <v>0</v>
      </c>
      <c r="F35" s="21">
        <f>Invoice!N17*(1/6)</f>
        <v>0</v>
      </c>
      <c r="G35" s="21">
        <f>Invoice!N17*(1/6)</f>
        <v>0</v>
      </c>
      <c r="H35" s="21">
        <f>Invoice!N17*(1/6)</f>
        <v>0</v>
      </c>
      <c r="I35" s="21">
        <f>Invoice!N17*(1/6)</f>
        <v>0</v>
      </c>
      <c r="J35" s="21">
        <f>Invoice!N17*(1/6)</f>
        <v>0</v>
      </c>
      <c r="K35" s="21">
        <f>Invoice!N17*(1/6)</f>
        <v>0</v>
      </c>
      <c r="L35" s="21">
        <f>Invoice!N17*(1/6)</f>
        <v>0</v>
      </c>
      <c r="M35" s="21">
        <f>Invoice!N17*(1/6)</f>
        <v>0</v>
      </c>
    </row>
    <row r="36" spans="1:13" x14ac:dyDescent="0.25">
      <c r="A36" t="s">
        <v>152</v>
      </c>
      <c r="B36" s="21">
        <f>IF(OR(Invoice!N17="",Invoice!N17=0),0,Invoice!N17*(1/8))</f>
        <v>0</v>
      </c>
      <c r="C36" s="21">
        <f>Invoice!N17*(1/8)</f>
        <v>0</v>
      </c>
      <c r="D36" s="21">
        <f>Invoice!N17*(1/8)</f>
        <v>0</v>
      </c>
      <c r="E36" s="21">
        <f>Invoice!N17*(1/8)</f>
        <v>0</v>
      </c>
      <c r="F36" s="21">
        <f>Invoice!N17*(1/8)</f>
        <v>0</v>
      </c>
      <c r="G36" s="21">
        <f>Invoice!N17*(1/8)</f>
        <v>0</v>
      </c>
      <c r="H36" s="21">
        <f>Invoice!N17*(1/8)</f>
        <v>0</v>
      </c>
      <c r="I36" s="21">
        <f>Invoice!N17*(1/8)</f>
        <v>0</v>
      </c>
      <c r="J36" s="21">
        <f>Invoice!N17*(1/8)</f>
        <v>0</v>
      </c>
      <c r="K36" s="21">
        <f>Invoice!N17*(1/8)</f>
        <v>0</v>
      </c>
      <c r="L36" s="21">
        <f>Invoice!N17*(1/8)</f>
        <v>0</v>
      </c>
      <c r="M36" s="21">
        <f>Invoice!N17*(1/8)</f>
        <v>0</v>
      </c>
    </row>
    <row r="37" spans="1:13" x14ac:dyDescent="0.25">
      <c r="A37" s="1" t="s">
        <v>106</v>
      </c>
      <c r="B37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37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37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37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37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37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37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37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37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37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37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37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38" spans="1:13" x14ac:dyDescent="0.25">
      <c r="A38" t="s">
        <v>94</v>
      </c>
      <c r="B38" s="21">
        <f>IF(OR(Invoice!L21="",Invoice!L21=0),0,IF(AND(Invoice!A21&gt;DATE(2024,6,24),Invoice!A21&lt;DATE(2025,6,23)),('Schedule A'!D6)+('Schedule A'!D7*CEILING(Invoice!L21-0.5,1)),
IF(AND(Invoice!A21&gt;=DATE(2025,6,23),Invoice!A21&lt;DATE(2026,6,22)),('Schedule A'!E6)+('Schedule A'!E7*CEILING(Invoice!L21-0.5,1)),
IF(AND(Invoice!A21&gt;=DATE(2026,6,22),Invoice!A21&lt;=DATE(2027,6,20)),('Schedule A'!F6)+('Schedule A'!F7*CEILING(Invoice!L21-0.5,1)),
0))))</f>
        <v>0</v>
      </c>
      <c r="C38" s="21">
        <f>IF(OR(Invoice!L22="",Invoice!L22=0),0,IF(AND(Invoice!A22&gt;DATE(2024,6,24),Invoice!A22&lt;DATE(2025,6,23)),('Schedule A'!D6)+('Schedule A'!D7*CEILING(Invoice!L22-0.5,1)),
IF(AND(Invoice!A22&gt;=DATE(2025,6,23),Invoice!A22&lt;DATE(2026,6,22)),('Schedule A'!E6)+('Schedule A'!E7*CEILING(Invoice!L22-0.5,1)),
IF(AND(Invoice!A22&gt;=DATE(2026,6,22),Invoice!A22&lt;=DATE(2027,6,20)),('Schedule A'!F6)+('Schedule A'!F7*CEILING(Invoice!L22-0.5,1)),
0))))</f>
        <v>0</v>
      </c>
      <c r="D38" s="21">
        <f>IF(OR(Invoice!L23="",Invoice!L23=0),0,IF(AND(Invoice!A23&gt;DATE(2024,6,24),Invoice!A23&lt;DATE(2025,6,23)),('Schedule A'!D6)+('Schedule A'!D7*CEILING(Invoice!L23-0.5,1)),
IF(AND(Invoice!A23&gt;=DATE(2025,6,23),Invoice!A23&lt;DATE(2026,6,22)),('Schedule A'!E6)+('Schedule A'!E7*CEILING(Invoice!L23-0.5,1)),
IF(AND(Invoice!A23&gt;=DATE(2026,6,22),Invoice!A23&lt;=DATE(2027,6,20)),('Schedule A'!F6)+('Schedule A'!F7*CEILING(Invoice!L23-0.5,1)),
0))))</f>
        <v>0</v>
      </c>
      <c r="E38" s="21">
        <f>IF(OR(Invoice!L24="",Invoice!L24=0),0,IF(AND(Invoice!A24&gt;DATE(2024,6,24),Invoice!A24&lt;DATE(2025,6,23)),('Schedule A'!D6)+('Schedule A'!D7*CEILING(Invoice!L24-0.5,1)),
IF(AND(Invoice!A24&gt;=DATE(2025,6,23),Invoice!A24&lt;DATE(2026,6,22)),('Schedule A'!E6)+('Schedule A'!E7*CEILING(Invoice!L24-0.5,1)),
IF(AND(Invoice!A24&gt;=DATE(2026,6,22),Invoice!A24&lt;=DATE(2027,6,20)),('Schedule A'!F6)+('Schedule A'!F7*CEILING(Invoice!L24-0.5,1)),
0))))</f>
        <v>0</v>
      </c>
      <c r="F38" s="21">
        <f>IF(OR(Invoice!L25="",Invoice!L25=0),0,IF(AND(Invoice!A25&gt;DATE(2024,6,24),Invoice!A25&lt;DATE(2025,6,23)),('Schedule A'!D6)+('Schedule A'!D7*CEILING(Invoice!L25-0.5,1)),
IF(AND(Invoice!A25&gt;=DATE(2025,6,23),Invoice!A25&lt;DATE(2026,6,22)),('Schedule A'!E6)+('Schedule A'!E7*CEILING(Invoice!L25-0.5,1)),
IF(AND(Invoice!A25&gt;=DATE(2026,6,22),Invoice!A25&lt;=DATE(2027,6,20)),('Schedule A'!F6)+('Schedule A'!F7*CEILING(Invoice!L25-0.5,1)),
0))))</f>
        <v>0</v>
      </c>
      <c r="G38" s="21">
        <f>IF(OR(Invoice!L26="",Invoice!L26=0),0,IF(AND(Invoice!A26&gt;DATE(2024,6,24),Invoice!A26&lt;DATE(2025,6,23)),('Schedule A'!D6)+('Schedule A'!D7*CEILING(Invoice!L26-0.5,1)),
IF(AND(Invoice!A26&gt;=DATE(2025,6,23),Invoice!A26&lt;DATE(2026,6,22)),('Schedule A'!E6)+('Schedule A'!E7*CEILING(Invoice!L26-0.5,1)),
IF(AND(Invoice!A26&gt;=DATE(2026,6,22),Invoice!A26&lt;=DATE(2027,6,20)),('Schedule A'!F6)+('Schedule A'!F7*CEILING(Invoice!L26-0.5,1)),
0))))</f>
        <v>0</v>
      </c>
      <c r="H38" s="21">
        <f>IF(OR(Invoice!L27="",Invoice!L27=0),0,IF(AND(Invoice!A27&gt;DATE(2024,6,24),Invoice!A27&lt;DATE(2025,6,23)),('Schedule A'!D6)+('Schedule A'!D7*CEILING(Invoice!L27-0.5,1)),
IF(AND(Invoice!A27&gt;=DATE(2025,6,23),Invoice!A27&lt;DATE(2026,6,22)),('Schedule A'!E6)+('Schedule A'!E7*CEILING(Invoice!L27-0.5,1)),
IF(AND(Invoice!A27&gt;=DATE(2026,6,22),Invoice!A27&lt;=DATE(2027,6,20)),('Schedule A'!F6)+('Schedule A'!F7*CEILING(Invoice!L27-0.5,1)),
0))))</f>
        <v>0</v>
      </c>
      <c r="I38" s="21">
        <f>IF(OR(Invoice!L28="",Invoice!L28=0),0,IF(AND(Invoice!A28&gt;DATE(2024,6,24),Invoice!A28&lt;DATE(2025,6,23)),('Schedule A'!D6)+('Schedule A'!D7*CEILING(Invoice!L28-0.5,1)),
IF(AND(Invoice!A28&gt;=DATE(2025,6,23),Invoice!A28&lt;DATE(2026,6,22)),('Schedule A'!E6)+('Schedule A'!E7*CEILING(Invoice!L28-0.5,1)),
IF(AND(Invoice!A28&gt;=DATE(2026,6,22),Invoice!A28&lt;=DATE(2027,6,20)),('Schedule A'!F6)+('Schedule A'!F7*CEILING(Invoice!L28-0.5,1)),
0))))</f>
        <v>0</v>
      </c>
      <c r="J38" s="21">
        <f>IF(OR(Invoice!L29="",Invoice!L29=0),0,IF(AND(Invoice!A29&gt;DATE(2024,6,24),Invoice!A29&lt;DATE(2025,6,23)),('Schedule A'!D6)+('Schedule A'!D7*CEILING(Invoice!L29-0.5,1)),
IF(AND(Invoice!A29&gt;=DATE(2025,6,23),Invoice!A29&lt;DATE(2026,6,22)),('Schedule A'!E6)+('Schedule A'!E7*CEILING(Invoice!L29-0.5,1)),
IF(AND(Invoice!A29&gt;=DATE(2026,6,22),Invoice!A29&lt;=DATE(2027,6,20)),('Schedule A'!F6)+('Schedule A'!F7*CEILING(Invoice!L29-0.5,1)),
0))))</f>
        <v>0</v>
      </c>
      <c r="K38" s="21">
        <f>IF(OR(Invoice!L30="",Invoice!L30=0),0,IF(AND(Invoice!A30&gt;DATE(2024,6,24),Invoice!A30&lt;DATE(2025,6,23)),('Schedule A'!D6)+('Schedule A'!D7*CEILING(Invoice!L30-0.5,1)),
IF(AND(Invoice!A30&gt;=DATE(2025,6,23),Invoice!A30&lt;DATE(2026,6,22)),('Schedule A'!E6)+('Schedule A'!E7*CEILING(Invoice!L30-0.5,1)),
IF(AND(Invoice!A30&gt;=DATE(2026,6,22),Invoice!A30&lt;=DATE(2027,6,20)),('Schedule A'!F6)+('Schedule A'!F7*CEILING(Invoice!L30-0.5,1)),
0))))</f>
        <v>0</v>
      </c>
      <c r="L38" s="21">
        <f>IF(OR(Invoice!L31="",Invoice!L31=0),0,IF(AND(Invoice!A31&gt;DATE(2024,6,24),Invoice!A31&lt;DATE(2025,6,23)),('Schedule A'!D6)+('Schedule A'!D7*CEILING(Invoice!L31-0.5,1)),
IF(AND(Invoice!A31&gt;=DATE(2025,6,23),Invoice!A31&lt;DATE(2026,6,22)),('Schedule A'!E6)+('Schedule A'!E7*CEILING(Invoice!L31-0.5,1)),
IF(AND(Invoice!A31&gt;=DATE(2026,6,22),Invoice!A31&lt;=DATE(2027,6,20)),('Schedule A'!F6)+('Schedule A'!F7*CEILING(Invoice!L31-0.5,1)),
0))))</f>
        <v>0</v>
      </c>
      <c r="M38" s="21">
        <f>IF(OR(Invoice!L32="",Invoice!L32=0),0,IF(AND(Invoice!A32&gt;DATE(2024,6,24),Invoice!A32&lt;DATE(2025,6,23)),('Schedule A'!D6)+('Schedule A'!D7*CEILING(Invoice!L32-0.5,1)),
IF(AND(Invoice!A32&gt;=DATE(2025,6,23),Invoice!A32&lt;DATE(2026,6,22)),('Schedule A'!E6)+('Schedule A'!E7*CEILING(Invoice!L32-0.5,1)),
IF(AND(Invoice!A32&gt;=DATE(2026,6,22),Invoice!A32&lt;=DATE(2027,6,20)),('Schedule A'!F6)+('Schedule A'!F7*CEILING(Invoice!L32-0.5,1)),
0))))</f>
        <v>0</v>
      </c>
    </row>
    <row r="39" spans="1:13" x14ac:dyDescent="0.25">
      <c r="A39" s="1" t="s">
        <v>108</v>
      </c>
      <c r="B39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39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39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39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39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39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39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39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39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39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39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39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40" spans="1:13" x14ac:dyDescent="0.25">
      <c r="A40" t="s">
        <v>62</v>
      </c>
      <c r="B40" s="21">
        <f>IF(OR(Invoice!L21="",Invoice!L21=0),0,IF(AND(Invoice!A21&gt;DATE(2024,6,24),Invoice!A21&lt;DATE(2025,6,23)),('Schedule A'!D9*CEILING(MAX(Invoice!L21,4),1)),
IF(AND(Invoice!A21&gt;=DATE(2025,6,23),Invoice!A21&lt;DATE(2026,6,22)),('Schedule A'!E9*CEILING(MAX(Invoice!L21,4),1)),
IF(AND(Invoice!A21&gt;=DATE(2026,6,22),Invoice!A21&lt;=DATE(2027,6,20)),('Schedule A'!F9*CEILING(MAX(Invoice!L21,4),1)),
0))))</f>
        <v>0</v>
      </c>
      <c r="C40" s="21">
        <f>IF(OR(Invoice!L22="",Invoice!L22=0),0,IF(AND(Invoice!A22&gt;DATE(2024,6,24),Invoice!A22&lt;DATE(2025,6,23)),('Schedule A'!D9*CEILING(MAX(Invoice!L22,4),1)),
IF(AND(Invoice!A22&gt;=DATE(2025,6,23),Invoice!A22&lt;DATE(2026,6,22)),('Schedule A'!E9*CEILING(MAX(Invoice!L22,4),1)),
IF(AND(Invoice!A22&gt;=DATE(2026,6,22),Invoice!A22&lt;=DATE(2027,6,20)),('Schedule A'!F9*CEILING(MAX(Invoice!L22,4),1)),
0))))</f>
        <v>0</v>
      </c>
      <c r="D40" s="21">
        <f>IF(OR(Invoice!L23="",Invoice!L23=0),0,IF(AND(Invoice!A23&gt;DATE(2024,6,24),Invoice!A23&lt;DATE(2025,6,23)),('Schedule A'!D9*CEILING(MAX(Invoice!L23,4),1)),
IF(AND(Invoice!A23&gt;=DATE(2025,6,23),Invoice!A23&lt;DATE(2026,6,22)),('Schedule A'!E9*CEILING(MAX(Invoice!L23,4),1)),
IF(AND(Invoice!A23&gt;=DATE(2026,6,22),Invoice!A23&lt;=DATE(2027,6,20)),('Schedule A'!F9*CEILING(MAX(Invoice!L23,4),1)),
0))))</f>
        <v>0</v>
      </c>
      <c r="E40" s="21">
        <f>IF(OR(Invoice!L24="",Invoice!L24=0),0,IF(AND(Invoice!A24&gt;DATE(2024,6,24),Invoice!A24&lt;DATE(2025,6,23)),('Schedule A'!D9*CEILING(MAX(Invoice!L24,4),1)),
IF(AND(Invoice!A24&gt;=DATE(2025,6,23),Invoice!A24&lt;DATE(2026,6,22)),('Schedule A'!E9*CEILING(MAX(Invoice!L24,4),1)),
IF(AND(Invoice!A24&gt;=DATE(2026,6,22),Invoice!A24&lt;=DATE(2027,6,20)),('Schedule A'!F9*CEILING(MAX(Invoice!L24,4),1)),
0))))</f>
        <v>0</v>
      </c>
      <c r="F40" s="21">
        <f>IF(OR(Invoice!L25="",Invoice!L25=0),0,IF(AND(Invoice!A25&gt;DATE(2024,6,24),Invoice!A25&lt;DATE(2025,6,23)),('Schedule A'!D9*CEILING(MAX(Invoice!L25,4),1)),
IF(AND(Invoice!A25&gt;=DATE(2025,6,23),Invoice!A25&lt;DATE(2026,6,22)),('Schedule A'!E9*CEILING(MAX(Invoice!L25,4),1)),
IF(AND(Invoice!A25&gt;=DATE(2026,6,22),Invoice!A25&lt;=DATE(2027,6,20)),('Schedule A'!F9*CEILING(MAX(Invoice!L25,4),1)),
0))))</f>
        <v>0</v>
      </c>
      <c r="G40" s="21">
        <f>IF(OR(Invoice!L26="",Invoice!L26=0),0,IF(AND(Invoice!A26&gt;DATE(2024,6,24),Invoice!A26&lt;DATE(2025,6,23)),('Schedule A'!D9*CEILING(MAX(Invoice!L26,4),1)),
IF(AND(Invoice!A26&gt;=DATE(2025,6,23),Invoice!A26&lt;DATE(2026,6,22)),('Schedule A'!E9*CEILING(MAX(Invoice!L26,4),1)),
IF(AND(Invoice!A26&gt;=DATE(2026,6,22),Invoice!A26&lt;=DATE(2027,6,20)),('Schedule A'!F9*CEILING(MAX(Invoice!L26,4),1)),
0))))</f>
        <v>0</v>
      </c>
      <c r="H40" s="21">
        <f>IF(OR(Invoice!L27="",Invoice!L27=0),0,IF(AND(Invoice!A27&gt;DATE(2024,6,24),Invoice!A27&lt;DATE(2025,6,23)),('Schedule A'!D9*CEILING(MAX(Invoice!L27,4),1)),
IF(AND(Invoice!A27&gt;=DATE(2025,6,23),Invoice!A27&lt;DATE(2026,6,22)),('Schedule A'!E9*CEILING(MAX(Invoice!L27,4),1)),
IF(AND(Invoice!A27&gt;=DATE(2026,6,22),Invoice!A27&lt;=DATE(2027,6,20)),('Schedule A'!F9*CEILING(MAX(Invoice!L27,4),1)),
0))))</f>
        <v>0</v>
      </c>
      <c r="I40" s="21">
        <f>IF(OR(Invoice!L28="",Invoice!L28=0),0,IF(AND(Invoice!A28&gt;DATE(2024,6,24),Invoice!A28&lt;DATE(2025,6,23)),('Schedule A'!D9*CEILING(MAX(Invoice!L28,4),1)),
IF(AND(Invoice!A28&gt;=DATE(2025,6,23),Invoice!A28&lt;DATE(2026,6,22)),('Schedule A'!E9*CEILING(MAX(Invoice!L28,4),1)),
IF(AND(Invoice!A28&gt;=DATE(2026,6,22),Invoice!A28&lt;=DATE(2027,6,20)),('Schedule A'!F9*CEILING(MAX(Invoice!L28,4),1)),
0))))</f>
        <v>0</v>
      </c>
      <c r="J40" s="21">
        <f>IF(OR(Invoice!L29="",Invoice!L29=0),0,IF(AND(Invoice!A29&gt;DATE(2024,6,24),Invoice!A29&lt;DATE(2025,6,23)),('Schedule A'!D9*CEILING(MAX(Invoice!L29,4),1)),
IF(AND(Invoice!A29&gt;=DATE(2025,6,23),Invoice!A29&lt;DATE(2026,6,22)),('Schedule A'!E9*CEILING(MAX(Invoice!L29,4),1)),
IF(AND(Invoice!A29&gt;=DATE(2026,6,22),Invoice!A29&lt;=DATE(2027,6,20)),('Schedule A'!F9*CEILING(MAX(Invoice!L29,4),1)),
0))))</f>
        <v>0</v>
      </c>
      <c r="K40" s="21">
        <f>IF(OR(Invoice!L30="",Invoice!L30=0),0,IF(AND(Invoice!A30&gt;DATE(2024,6,24),Invoice!A30&lt;DATE(2025,6,23)),('Schedule A'!D9*CEILING(MAX(Invoice!L30,4),1)),
IF(AND(Invoice!A30&gt;=DATE(2025,6,23),Invoice!A30&lt;DATE(2026,6,22)),('Schedule A'!E9*CEILING(MAX(Invoice!L30,4),1)),
IF(AND(Invoice!A30&gt;=DATE(2026,6,22),Invoice!A30&lt;=DATE(2027,6,20)),('Schedule A'!F9*CEILING(MAX(Invoice!L30,4),1)),
0))))</f>
        <v>0</v>
      </c>
      <c r="L40" s="21">
        <f>IF(OR(Invoice!L31="",Invoice!L31=0),0,IF(AND(Invoice!A31&gt;DATE(2024,6,24),Invoice!A31&lt;DATE(2025,6,23)),('Schedule A'!D9*CEILING(MAX(Invoice!L31,4),1)),
IF(AND(Invoice!A31&gt;=DATE(2025,6,23),Invoice!A31&lt;DATE(2026,6,22)),('Schedule A'!E9*CEILING(MAX(Invoice!L31,4),1)),
IF(AND(Invoice!A31&gt;=DATE(2026,6,22),Invoice!A31&lt;=DATE(2027,6,20)),('Schedule A'!F9*CEILING(MAX(Invoice!L31,4),1)),
0))))</f>
        <v>0</v>
      </c>
      <c r="M40" s="21">
        <f>IF(OR(Invoice!L32="",Invoice!L32=0),0,IF(AND(Invoice!A32&gt;DATE(2024,6,24),Invoice!A32&lt;DATE(2025,6,23)),('Schedule A'!D9*CEILING(MAX(Invoice!L32,4),1)),
IF(AND(Invoice!A32&gt;=DATE(2025,6,23),Invoice!A32&lt;DATE(2026,6,22)),('Schedule A'!E9*CEILING(MAX(Invoice!L32,4),1)),
IF(AND(Invoice!A32&gt;=DATE(2026,6,22),Invoice!A32&lt;=DATE(2027,6,20)),('Schedule A'!F9*CEILING(MAX(Invoice!L32,4),1)),
0))))</f>
        <v>0</v>
      </c>
    </row>
    <row r="41" spans="1:13" x14ac:dyDescent="0.25">
      <c r="A41" t="s">
        <v>95</v>
      </c>
      <c r="B41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41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41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41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41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41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41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41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41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41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41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41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42" spans="1:13" s="3" customFormat="1" x14ac:dyDescent="0.25">
      <c r="A42" s="11" t="s">
        <v>167</v>
      </c>
    </row>
    <row r="43" spans="1:13" x14ac:dyDescent="0.25">
      <c r="A43" s="4" t="s">
        <v>178</v>
      </c>
      <c r="B43" s="4" t="s">
        <v>181</v>
      </c>
      <c r="C43" s="4" t="s">
        <v>182</v>
      </c>
      <c r="D43" s="4" t="s">
        <v>183</v>
      </c>
      <c r="E43" s="4" t="s">
        <v>184</v>
      </c>
      <c r="F43" s="4" t="s">
        <v>185</v>
      </c>
      <c r="G43" s="4" t="s">
        <v>186</v>
      </c>
      <c r="H43" s="4" t="s">
        <v>187</v>
      </c>
      <c r="I43" s="4" t="s">
        <v>192</v>
      </c>
      <c r="J43" s="4" t="s">
        <v>191</v>
      </c>
      <c r="K43" s="4" t="s">
        <v>190</v>
      </c>
      <c r="L43" s="4" t="s">
        <v>189</v>
      </c>
      <c r="M43" s="4" t="s">
        <v>188</v>
      </c>
    </row>
    <row r="44" spans="1:13" x14ac:dyDescent="0.25">
      <c r="A44" s="11" t="s">
        <v>163</v>
      </c>
    </row>
    <row r="45" spans="1:13" x14ac:dyDescent="0.25">
      <c r="A45" s="1" t="s">
        <v>97</v>
      </c>
      <c r="B45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45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45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45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45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45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45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45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45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45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45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45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46" spans="1:13" x14ac:dyDescent="0.25">
      <c r="A46" s="1" t="s">
        <v>109</v>
      </c>
      <c r="B46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46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46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46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46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46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46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46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46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46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46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46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47" spans="1:13" x14ac:dyDescent="0.25">
      <c r="A47" s="1" t="s">
        <v>96</v>
      </c>
      <c r="B47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47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47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47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47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47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47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47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47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47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47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47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48" spans="1:13" x14ac:dyDescent="0.25">
      <c r="A48" s="1" t="s">
        <v>216</v>
      </c>
      <c r="B48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48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48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48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48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48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48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48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48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48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48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48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49" spans="1:13" x14ac:dyDescent="0.25">
      <c r="A49" s="1" t="s">
        <v>112</v>
      </c>
      <c r="B49" s="21">
        <f>IF(OR(Invoice!L21="",Invoice!L21=0),0,IF(AND(Invoice!A21&gt;DATE(2024,6,24),Invoice!A21&lt;DATE(2025,6,23)),('Schedule A'!D6)+('Schedule A'!D7*CEILING(Invoice!L21-0.5,1)),
IF(AND(Invoice!A21&gt;=DATE(2025,6,23),Invoice!A21&lt;DATE(2026,6,22)),('Schedule A'!E6)+('Schedule A'!E7*CEILING(Invoice!L21-0.5,1)),
IF(AND(Invoice!A21&gt;=DATE(2026,6,22),Invoice!A21&lt;=DATE(2027,6,20)),('Schedule A'!F6)+('Schedule A'!F7*CEILING(Invoice!L21-0.5,1)),
0))))</f>
        <v>0</v>
      </c>
      <c r="C49" s="21">
        <f>IF(OR(Invoice!L22="",Invoice!L22=0),0,IF(AND(Invoice!A22&gt;DATE(2024,6,24),Invoice!A22&lt;DATE(2025,6,23)),('Schedule A'!D6)+('Schedule A'!D7*CEILING(Invoice!L22-0.5,1)),
IF(AND(Invoice!A22&gt;=DATE(2025,6,23),Invoice!A22&lt;DATE(2026,6,22)),('Schedule A'!E6)+('Schedule A'!E7*CEILING(Invoice!L22-0.5,1)),
IF(AND(Invoice!A22&gt;=DATE(2026,6,22),Invoice!A22&lt;=DATE(2027,6,20)),('Schedule A'!F6)+('Schedule A'!F7*CEILING(Invoice!L22-0.5,1)),
0))))</f>
        <v>0</v>
      </c>
      <c r="D49" s="21">
        <f>IF(OR(Invoice!L23="",Invoice!L23=0),0,IF(AND(Invoice!A23&gt;DATE(2024,6,24),Invoice!A23&lt;DATE(2025,6,23)),('Schedule A'!D6)+('Schedule A'!D7*CEILING(Invoice!L23-0.5,1)),
IF(AND(Invoice!A23&gt;=DATE(2025,6,23),Invoice!A23&lt;DATE(2026,6,22)),('Schedule A'!E6)+('Schedule A'!E7*CEILING(Invoice!L23-0.5,1)),
IF(AND(Invoice!A23&gt;=DATE(2026,6,22),Invoice!A23&lt;=DATE(2027,6,20)),('Schedule A'!F6)+('Schedule A'!F7*CEILING(Invoice!L23-0.5,1)),
0))))</f>
        <v>0</v>
      </c>
      <c r="E49" s="21">
        <f>IF(OR(Invoice!L24="",Invoice!L24=0),0,IF(AND(Invoice!A24&gt;DATE(2024,6,24),Invoice!A24&lt;DATE(2025,6,23)),('Schedule A'!D6)+('Schedule A'!D7*CEILING(Invoice!L24-0.5,1)),
IF(AND(Invoice!A24&gt;=DATE(2025,6,23),Invoice!A24&lt;DATE(2026,6,22)),('Schedule A'!E6)+('Schedule A'!E7*CEILING(Invoice!L24-0.5,1)),
IF(AND(Invoice!A24&gt;=DATE(2026,6,22),Invoice!A24&lt;=DATE(2027,6,20)),('Schedule A'!F6)+('Schedule A'!F7*CEILING(Invoice!L24-0.5,1)),
0))))</f>
        <v>0</v>
      </c>
      <c r="F49" s="21">
        <f>IF(OR(Invoice!L25="",Invoice!L25=0),0,IF(AND(Invoice!A25&gt;DATE(2024,6,24),Invoice!A25&lt;DATE(2025,6,23)),('Schedule A'!D6)+('Schedule A'!D7*CEILING(Invoice!L25-0.5,1)),
IF(AND(Invoice!A25&gt;=DATE(2025,6,23),Invoice!A25&lt;DATE(2026,6,22)),('Schedule A'!E6)+('Schedule A'!E7*CEILING(Invoice!L25-0.5,1)),
IF(AND(Invoice!A25&gt;=DATE(2026,6,22),Invoice!A25&lt;=DATE(2027,6,20)),('Schedule A'!F6)+('Schedule A'!F7*CEILING(Invoice!L25-0.5,1)),
0))))</f>
        <v>0</v>
      </c>
      <c r="G49" s="21">
        <f>IF(OR(Invoice!L26="",Invoice!L26=0),0,IF(AND(Invoice!A26&gt;DATE(2024,6,24),Invoice!A26&lt;DATE(2025,6,23)),('Schedule A'!D6)+('Schedule A'!D7*CEILING(Invoice!L26-0.5,1)),
IF(AND(Invoice!A26&gt;=DATE(2025,6,23),Invoice!A26&lt;DATE(2026,6,22)),('Schedule A'!E6)+('Schedule A'!E7*CEILING(Invoice!L26-0.5,1)),
IF(AND(Invoice!A26&gt;=DATE(2026,6,22),Invoice!A26&lt;=DATE(2027,6,20)),('Schedule A'!F6)+('Schedule A'!F7*CEILING(Invoice!L26-0.5,1)),
0))))</f>
        <v>0</v>
      </c>
      <c r="H49" s="21">
        <f>IF(OR(Invoice!L27="",Invoice!L27=0),0,IF(AND(Invoice!A27&gt;DATE(2024,6,24),Invoice!A27&lt;DATE(2025,6,23)),('Schedule A'!D6)+('Schedule A'!D7*CEILING(Invoice!L27-0.5,1)),
IF(AND(Invoice!A27&gt;=DATE(2025,6,23),Invoice!A27&lt;DATE(2026,6,22)),('Schedule A'!E6)+('Schedule A'!E7*CEILING(Invoice!L27-0.5,1)),
IF(AND(Invoice!A27&gt;=DATE(2026,6,22),Invoice!A27&lt;=DATE(2027,6,20)),('Schedule A'!F6)+('Schedule A'!F7*CEILING(Invoice!L27-0.5,1)),
0))))</f>
        <v>0</v>
      </c>
      <c r="I49" s="21">
        <f>IF(OR(Invoice!L28="",Invoice!L28=0),0,IF(AND(Invoice!A28&gt;DATE(2024,6,24),Invoice!A28&lt;DATE(2025,6,23)),('Schedule A'!D6)+('Schedule A'!D7*CEILING(Invoice!L28-0.5,1)),
IF(AND(Invoice!A28&gt;=DATE(2025,6,23),Invoice!A28&lt;DATE(2026,6,22)),('Schedule A'!E6)+('Schedule A'!E7*CEILING(Invoice!L28-0.5,1)),
IF(AND(Invoice!A28&gt;=DATE(2026,6,22),Invoice!A28&lt;=DATE(2027,6,20)),('Schedule A'!F6)+('Schedule A'!F7*CEILING(Invoice!L28-0.5,1)),
0))))</f>
        <v>0</v>
      </c>
      <c r="J49" s="21">
        <f>IF(OR(Invoice!L29="",Invoice!L29=0),0,IF(AND(Invoice!A29&gt;DATE(2024,6,24),Invoice!A29&lt;DATE(2025,6,23)),('Schedule A'!D6)+('Schedule A'!D7*CEILING(Invoice!L29-0.5,1)),
IF(AND(Invoice!A29&gt;=DATE(2025,6,23),Invoice!A29&lt;DATE(2026,6,22)),('Schedule A'!E6)+('Schedule A'!E7*CEILING(Invoice!L29-0.5,1)),
IF(AND(Invoice!A29&gt;=DATE(2026,6,22),Invoice!A29&lt;=DATE(2027,6,20)),('Schedule A'!F6)+('Schedule A'!F7*CEILING(Invoice!L29-0.5,1)),
0))))</f>
        <v>0</v>
      </c>
      <c r="K49" s="21">
        <f>IF(OR(Invoice!L30="",Invoice!L30=0),0,IF(AND(Invoice!A30&gt;DATE(2024,6,24),Invoice!A30&lt;DATE(2025,6,23)),('Schedule A'!D6)+('Schedule A'!D7*CEILING(Invoice!L30-0.5,1)),
IF(AND(Invoice!A30&gt;=DATE(2025,6,23),Invoice!A30&lt;DATE(2026,6,22)),('Schedule A'!E6)+('Schedule A'!E7*CEILING(Invoice!L30-0.5,1)),
IF(AND(Invoice!A30&gt;=DATE(2026,6,22),Invoice!A30&lt;=DATE(2027,6,20)),('Schedule A'!F6)+('Schedule A'!F7*CEILING(Invoice!L30-0.5,1)),
0))))</f>
        <v>0</v>
      </c>
      <c r="L49" s="21">
        <f>IF(OR(Invoice!L31="",Invoice!L31=0),0,IF(AND(Invoice!A31&gt;DATE(2024,6,24),Invoice!A31&lt;DATE(2025,6,23)),('Schedule A'!D6)+('Schedule A'!D7*CEILING(Invoice!L31-0.5,1)),
IF(AND(Invoice!A31&gt;=DATE(2025,6,23),Invoice!A31&lt;DATE(2026,6,22)),('Schedule A'!E6)+('Schedule A'!E7*CEILING(Invoice!L31-0.5,1)),
IF(AND(Invoice!A31&gt;=DATE(2026,6,22),Invoice!A31&lt;=DATE(2027,6,20)),('Schedule A'!F6)+('Schedule A'!F7*CEILING(Invoice!L31-0.5,1)),
0))))</f>
        <v>0</v>
      </c>
      <c r="M49" s="21">
        <f>IF(OR(Invoice!L32="",Invoice!L32=0),0,IF(AND(Invoice!A32&gt;DATE(2024,6,24),Invoice!A32&lt;DATE(2025,6,23)),('Schedule A'!D6)+('Schedule A'!D7*CEILING(Invoice!L32-0.5,1)),
IF(AND(Invoice!A32&gt;=DATE(2025,6,23),Invoice!A32&lt;DATE(2026,6,22)),('Schedule A'!E6)+('Schedule A'!E7*CEILING(Invoice!L32-0.5,1)),
IF(AND(Invoice!A32&gt;=DATE(2026,6,22),Invoice!A32&lt;=DATE(2027,6,20)),('Schedule A'!F6)+('Schedule A'!F7*CEILING(Invoice!L32-0.5,1)),
0))))</f>
        <v>0</v>
      </c>
    </row>
    <row r="50" spans="1:13" s="3" customFormat="1" x14ac:dyDescent="0.25">
      <c r="A50" s="11" t="s">
        <v>168</v>
      </c>
    </row>
    <row r="51" spans="1:13" x14ac:dyDescent="0.25">
      <c r="A51" s="4" t="s">
        <v>29</v>
      </c>
      <c r="B51" s="4" t="s">
        <v>181</v>
      </c>
      <c r="C51" s="4" t="s">
        <v>182</v>
      </c>
      <c r="D51" s="4" t="s">
        <v>183</v>
      </c>
      <c r="E51" s="4" t="s">
        <v>184</v>
      </c>
      <c r="F51" s="4" t="s">
        <v>185</v>
      </c>
      <c r="G51" s="4" t="s">
        <v>186</v>
      </c>
      <c r="H51" s="4" t="s">
        <v>187</v>
      </c>
      <c r="I51" s="4" t="s">
        <v>192</v>
      </c>
      <c r="J51" s="4" t="s">
        <v>191</v>
      </c>
      <c r="K51" s="4" t="s">
        <v>190</v>
      </c>
      <c r="L51" s="4" t="s">
        <v>189</v>
      </c>
      <c r="M51" s="4" t="s">
        <v>188</v>
      </c>
    </row>
    <row r="52" spans="1:13" x14ac:dyDescent="0.25">
      <c r="A52" s="11" t="s">
        <v>172</v>
      </c>
    </row>
    <row r="53" spans="1:13" x14ac:dyDescent="0.25">
      <c r="A53" s="1" t="s">
        <v>100</v>
      </c>
      <c r="B53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53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53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53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53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53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53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53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53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53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53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53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54" spans="1:13" x14ac:dyDescent="0.25">
      <c r="A54" s="1" t="s">
        <v>114</v>
      </c>
      <c r="B54" s="21">
        <f>IF(OR(Invoice!L21="",Invoice!L21=0),0,IF(AND(Invoice!A21&gt;DATE(2024,6,24),Invoice!A21&lt;DATE(2025,6,23)),'Schedule A'!D16+('Schedule A'!D17*((Invoice!L21-0.5)*2)),
IF(AND(Invoice!A21&gt;=DATE(2025,6,23),Invoice!A21&lt;DATE(2026,6,22)),'Schedule A'!E16+('Schedule A'!E17*((Invoice!L21-0.5)*2)),
IF(AND(Invoice!A21&gt;=DATE(2026,6,22),Invoice!A21&lt;=DATE(2027,6,20)),'Schedule A'!F16+('Schedule A'!F17*((Invoice!L21-0.5)*2)),
0))))</f>
        <v>0</v>
      </c>
      <c r="C54" s="21">
        <f>IF(OR(Invoice!L22="",Invoice!L22=0),0,IF(AND(Invoice!A22&gt;DATE(2024,6,24),Invoice!A22&lt;DATE(2025,6,23)),'Schedule A'!D16+('Schedule A'!D17*((Invoice!L22-0.5)*2)),
IF(AND(Invoice!A22&gt;=DATE(2025,6,23),Invoice!A22&lt;DATE(2026,6,22)),'Schedule A'!E16+('Schedule A'!E17*((Invoice!L22-0.5)*2)),
IF(AND(Invoice!A22&gt;=DATE(2026,6,22),Invoice!A22&lt;=DATE(2027,6,20)),'Schedule A'!F16+('Schedule A'!F17*((Invoice!L22-0.5)*2)),
0))))</f>
        <v>0</v>
      </c>
      <c r="D54" s="21">
        <f>IF(OR(Invoice!L23="",Invoice!L23=0),0,IF(AND(Invoice!A23&gt;DATE(2024,6,24),Invoice!A23&lt;DATE(2025,6,23)),'Schedule A'!D16+('Schedule A'!D17*((Invoice!L23-0.5)*2)),
IF(AND(Invoice!A23&gt;=DATE(2025,6,23),Invoice!A23&lt;DATE(2026,6,22)),'Schedule A'!E16+('Schedule A'!E17*((Invoice!L23-0.5)*2)),
IF(AND(Invoice!A23&gt;=DATE(2026,6,22),Invoice!A23&lt;=DATE(2027,6,20)),'Schedule A'!F16+('Schedule A'!F17*((Invoice!L23-0.5)*2)),
0))))</f>
        <v>0</v>
      </c>
      <c r="E54" s="21">
        <f>IF(OR(Invoice!L24="",Invoice!L24=0),0,IF(AND(Invoice!A24&gt;DATE(2024,6,24),Invoice!A24&lt;DATE(2025,6,23)),'Schedule A'!D16+('Schedule A'!D17*((Invoice!L24-0.5)*2)),
IF(AND(Invoice!A24&gt;=DATE(2025,6,23),Invoice!A24&lt;DATE(2026,6,22)),'Schedule A'!E16+('Schedule A'!E17*((Invoice!L24-0.5)*2)),
IF(AND(Invoice!A24&gt;=DATE(2026,6,22),Invoice!A24&lt;=DATE(2027,6,20)),'Schedule A'!F16+('Schedule A'!F17*((Invoice!L24-0.5)*2)),
0))))</f>
        <v>0</v>
      </c>
      <c r="F54" s="21">
        <f>IF(OR(Invoice!L25="",Invoice!L25=0),0,IF(AND(Invoice!A25&gt;DATE(2024,6,24),Invoice!A25&lt;DATE(2025,6,23)),'Schedule A'!D16+('Schedule A'!D17*((Invoice!L25-0.5)*2)),
IF(AND(Invoice!A25&gt;=DATE(2025,6,23),Invoice!A25&lt;DATE(2026,6,22)),'Schedule A'!E16+('Schedule A'!E17*((Invoice!L25-0.5)*2)),
IF(AND(Invoice!A25&gt;=DATE(2026,6,22),Invoice!A25&lt;=DATE(2027,6,20)),'Schedule A'!F16+('Schedule A'!F17*((Invoice!L25-0.5)*2)),
0))))</f>
        <v>0</v>
      </c>
      <c r="G54" s="21">
        <f>IF(OR(Invoice!L26="",Invoice!L26=0),0,IF(AND(Invoice!A26&gt;DATE(2024,6,24),Invoice!A26&lt;DATE(2025,6,23)),'Schedule A'!D16+('Schedule A'!D17*((Invoice!L26-0.5)*2)),
IF(AND(Invoice!A26&gt;=DATE(2025,6,23),Invoice!A26&lt;DATE(2026,6,22)),'Schedule A'!E16+('Schedule A'!E17*((Invoice!L26-0.5)*2)),
IF(AND(Invoice!A26&gt;=DATE(2026,6,22),Invoice!A26&lt;=DATE(2027,6,20)),'Schedule A'!F16+('Schedule A'!F17*((Invoice!L26-0.5)*2)),
0))))</f>
        <v>0</v>
      </c>
      <c r="H54" s="21">
        <f>IF(OR(Invoice!L27="",Invoice!L27=0),0,IF(AND(Invoice!A27&gt;DATE(2024,6,24),Invoice!A27&lt;DATE(2025,6,23)),'Schedule A'!D16+('Schedule A'!D17*((Invoice!L27-0.5)*2)),
IF(AND(Invoice!A27&gt;=DATE(2025,6,23),Invoice!A27&lt;DATE(2026,6,22)),'Schedule A'!E16+('Schedule A'!E17*((Invoice!L27-0.5)*2)),
IF(AND(Invoice!A27&gt;=DATE(2026,6,22),Invoice!A27&lt;=DATE(2027,6,20)),'Schedule A'!F16+('Schedule A'!F17*((Invoice!L27-0.5)*2)),
0))))</f>
        <v>0</v>
      </c>
      <c r="I54" s="21">
        <f>IF(OR(Invoice!L28="",Invoice!L28=0),0,IF(AND(Invoice!A28&gt;DATE(2024,6,24),Invoice!A28&lt;DATE(2025,6,23)),'Schedule A'!D16+('Schedule A'!D17*((Invoice!L28-0.5)*2)),
IF(AND(Invoice!A28&gt;=DATE(2025,6,23),Invoice!A28&lt;DATE(2026,6,22)),'Schedule A'!E16+('Schedule A'!E17*((Invoice!L28-0.5)*2)),
IF(AND(Invoice!A28&gt;=DATE(2026,6,22),Invoice!A28&lt;=DATE(2027,6,20)),'Schedule A'!F16+('Schedule A'!F17*((Invoice!L28-0.5)*2)),
0))))</f>
        <v>0</v>
      </c>
      <c r="J54" s="21">
        <f>IF(OR(Invoice!L29="",Invoice!L29=0),0,IF(AND(Invoice!A29&gt;DATE(2024,6,24),Invoice!A29&lt;DATE(2025,6,23)),'Schedule A'!D16+('Schedule A'!D17*((Invoice!L29-0.5)*2)),
IF(AND(Invoice!A29&gt;=DATE(2025,6,23),Invoice!A29&lt;DATE(2026,6,22)),'Schedule A'!E16+('Schedule A'!E17*((Invoice!L29-0.5)*2)),
IF(AND(Invoice!A29&gt;=DATE(2026,6,22),Invoice!A29&lt;=DATE(2027,6,20)),'Schedule A'!F16+('Schedule A'!F17*((Invoice!L29-0.5)*2)),
0))))</f>
        <v>0</v>
      </c>
      <c r="K54" s="21">
        <f>IF(OR(Invoice!L30="",Invoice!L30=0),0,IF(AND(Invoice!A30&gt;DATE(2024,6,24),Invoice!A30&lt;DATE(2025,6,23)),'Schedule A'!D16+('Schedule A'!D17*((Invoice!L30-0.5)*2)),
IF(AND(Invoice!A30&gt;=DATE(2025,6,23),Invoice!A30&lt;DATE(2026,6,22)),'Schedule A'!E16+('Schedule A'!E17*((Invoice!L30-0.5)*2)),
IF(AND(Invoice!A30&gt;=DATE(2026,6,22),Invoice!A30&lt;=DATE(2027,6,20)),'Schedule A'!F16+('Schedule A'!F17*((Invoice!L30-0.5)*2)),
0))))</f>
        <v>0</v>
      </c>
      <c r="L54" s="21">
        <f>IF(OR(Invoice!L31="",Invoice!L31=0),0,IF(AND(Invoice!A31&gt;DATE(2024,6,24),Invoice!A31&lt;DATE(2025,6,23)),'Schedule A'!D16+('Schedule A'!D17*((Invoice!L31-0.5)*2)),
IF(AND(Invoice!A31&gt;=DATE(2025,6,23),Invoice!A31&lt;DATE(2026,6,22)),'Schedule A'!E16+('Schedule A'!E17*((Invoice!L31-0.5)*2)),
IF(AND(Invoice!A31&gt;=DATE(2026,6,22),Invoice!A31&lt;=DATE(2027,6,20)),'Schedule A'!F16+('Schedule A'!F17*((Invoice!L31-0.5)*2)),
0))))</f>
        <v>0</v>
      </c>
      <c r="M54" s="21">
        <f>IF(OR(Invoice!L32="",Invoice!L32=0),0,IF(AND(Invoice!A32&gt;DATE(2024,6,24),Invoice!A32&lt;DATE(2025,6,23)),'Schedule A'!D16+('Schedule A'!D17*((Invoice!L32-0.5)*2)),
IF(AND(Invoice!A32&gt;=DATE(2025,6,23),Invoice!A32&lt;DATE(2026,6,22)),'Schedule A'!E16+('Schedule A'!E17*((Invoice!L32-0.5)*2)),
IF(AND(Invoice!A32&gt;=DATE(2026,6,22),Invoice!A32&lt;=DATE(2027,6,20)),'Schedule A'!F16+('Schedule A'!F17*((Invoice!L32-0.5)*2)),
0))))</f>
        <v>0</v>
      </c>
    </row>
    <row r="55" spans="1:13" x14ac:dyDescent="0.25">
      <c r="A55" s="1" t="s">
        <v>111</v>
      </c>
      <c r="B55" s="21">
        <f>IF(OR(Invoice!L21="",Invoice!L21=0),0,IF(AND(Invoice!A21&gt;DATE(2024,6,24),Invoice!A21&lt;DATE(2025,6,23)),('Schedule A'!D6)+('Schedule A'!D7*CEILING(Invoice!L21-0.5,1)),
IF(AND(Invoice!A21&gt;=DATE(2025,6,23),Invoice!A21&lt;DATE(2026,6,22)),('Schedule A'!E6)+('Schedule A'!E7*CEILING(Invoice!L21-0.5,1)),
IF(AND(Invoice!A21&gt;=DATE(2026,6,22),Invoice!A21&lt;=DATE(2027,6,20)),('Schedule A'!F6)+('Schedule A'!F7*CEILING(Invoice!L21-0.5,1)),
0))))</f>
        <v>0</v>
      </c>
      <c r="C55" s="21">
        <f>IF(OR(Invoice!L22="",Invoice!L22=0),0,IF(AND(Invoice!A22&gt;DATE(2024,6,24),Invoice!A22&lt;DATE(2025,6,23)),('Schedule A'!D6)+('Schedule A'!D7*CEILING(Invoice!L22-0.5,1)),
IF(AND(Invoice!A22&gt;=DATE(2025,6,23),Invoice!A22&lt;DATE(2026,6,22)),('Schedule A'!E6)+('Schedule A'!E7*CEILING(Invoice!L22-0.5,1)),
IF(AND(Invoice!A22&gt;=DATE(2026,6,22),Invoice!A22&lt;=DATE(2027,6,20)),('Schedule A'!F6)+('Schedule A'!F7*CEILING(Invoice!L22-0.5,1)),
0))))</f>
        <v>0</v>
      </c>
      <c r="D55" s="21">
        <f>IF(OR(Invoice!L23="",Invoice!L23=0),0,IF(AND(Invoice!A23&gt;DATE(2024,6,24),Invoice!A23&lt;DATE(2025,6,23)),('Schedule A'!D6)+('Schedule A'!D7*CEILING(Invoice!L23-0.5,1)),
IF(AND(Invoice!A23&gt;=DATE(2025,6,23),Invoice!A23&lt;DATE(2026,6,22)),('Schedule A'!E6)+('Schedule A'!E7*CEILING(Invoice!L23-0.5,1)),
IF(AND(Invoice!A23&gt;=DATE(2026,6,22),Invoice!A23&lt;=DATE(2027,6,20)),('Schedule A'!F6)+('Schedule A'!F7*CEILING(Invoice!L23-0.5,1)),
0))))</f>
        <v>0</v>
      </c>
      <c r="E55" s="21">
        <f>IF(OR(Invoice!L24="",Invoice!L24=0),0,IF(AND(Invoice!A24&gt;DATE(2024,6,24),Invoice!A24&lt;DATE(2025,6,23)),('Schedule A'!D6)+('Schedule A'!D7*CEILING(Invoice!L24-0.5,1)),
IF(AND(Invoice!A24&gt;=DATE(2025,6,23),Invoice!A24&lt;DATE(2026,6,22)),('Schedule A'!E6)+('Schedule A'!E7*CEILING(Invoice!L24-0.5,1)),
IF(AND(Invoice!A24&gt;=DATE(2026,6,22),Invoice!A24&lt;=DATE(2027,6,20)),('Schedule A'!F6)+('Schedule A'!F7*CEILING(Invoice!L24-0.5,1)),
0))))</f>
        <v>0</v>
      </c>
      <c r="F55" s="21">
        <f>IF(OR(Invoice!L25="",Invoice!L25=0),0,IF(AND(Invoice!A25&gt;DATE(2024,6,24),Invoice!A25&lt;DATE(2025,6,23)),('Schedule A'!D6)+('Schedule A'!D7*CEILING(Invoice!L25-0.5,1)),
IF(AND(Invoice!A25&gt;=DATE(2025,6,23),Invoice!A25&lt;DATE(2026,6,22)),('Schedule A'!E6)+('Schedule A'!E7*CEILING(Invoice!L25-0.5,1)),
IF(AND(Invoice!A25&gt;=DATE(2026,6,22),Invoice!A25&lt;=DATE(2027,6,20)),('Schedule A'!F6)+('Schedule A'!F7*CEILING(Invoice!L25-0.5,1)),
0))))</f>
        <v>0</v>
      </c>
      <c r="G55" s="21">
        <f>IF(OR(Invoice!L26="",Invoice!L26=0),0,IF(AND(Invoice!A26&gt;DATE(2024,6,24),Invoice!A26&lt;DATE(2025,6,23)),('Schedule A'!D6)+('Schedule A'!D7*CEILING(Invoice!L26-0.5,1)),
IF(AND(Invoice!A26&gt;=DATE(2025,6,23),Invoice!A26&lt;DATE(2026,6,22)),('Schedule A'!E6)+('Schedule A'!E7*CEILING(Invoice!L26-0.5,1)),
IF(AND(Invoice!A26&gt;=DATE(2026,6,22),Invoice!A26&lt;=DATE(2027,6,20)),('Schedule A'!F6)+('Schedule A'!F7*CEILING(Invoice!L26-0.5,1)),
0))))</f>
        <v>0</v>
      </c>
      <c r="H55" s="21">
        <f>IF(OR(Invoice!L27="",Invoice!L27=0),0,IF(AND(Invoice!A27&gt;DATE(2024,6,24),Invoice!A27&lt;DATE(2025,6,23)),('Schedule A'!D6)+('Schedule A'!D7*CEILING(Invoice!L27-0.5,1)),
IF(AND(Invoice!A27&gt;=DATE(2025,6,23),Invoice!A27&lt;DATE(2026,6,22)),('Schedule A'!E6)+('Schedule A'!E7*CEILING(Invoice!L27-0.5,1)),
IF(AND(Invoice!A27&gt;=DATE(2026,6,22),Invoice!A27&lt;=DATE(2027,6,20)),('Schedule A'!F6)+('Schedule A'!F7*CEILING(Invoice!L27-0.5,1)),
0))))</f>
        <v>0</v>
      </c>
      <c r="I55" s="21">
        <f>IF(OR(Invoice!L28="",Invoice!L28=0),0,IF(AND(Invoice!A28&gt;DATE(2024,6,24),Invoice!A28&lt;DATE(2025,6,23)),('Schedule A'!D6)+('Schedule A'!D7*CEILING(Invoice!L28-0.5,1)),
IF(AND(Invoice!A28&gt;=DATE(2025,6,23),Invoice!A28&lt;DATE(2026,6,22)),('Schedule A'!E6)+('Schedule A'!E7*CEILING(Invoice!L28-0.5,1)),
IF(AND(Invoice!A28&gt;=DATE(2026,6,22),Invoice!A28&lt;=DATE(2027,6,20)),('Schedule A'!F6)+('Schedule A'!F7*CEILING(Invoice!L28-0.5,1)),
0))))</f>
        <v>0</v>
      </c>
      <c r="J55" s="21">
        <f>IF(OR(Invoice!L29="",Invoice!L29=0),0,IF(AND(Invoice!A29&gt;DATE(2024,6,24),Invoice!A29&lt;DATE(2025,6,23)),('Schedule A'!D6)+('Schedule A'!D7*CEILING(Invoice!L29-0.5,1)),
IF(AND(Invoice!A29&gt;=DATE(2025,6,23),Invoice!A29&lt;DATE(2026,6,22)),('Schedule A'!E6)+('Schedule A'!E7*CEILING(Invoice!L29-0.5,1)),
IF(AND(Invoice!A29&gt;=DATE(2026,6,22),Invoice!A29&lt;=DATE(2027,6,20)),('Schedule A'!F6)+('Schedule A'!F7*CEILING(Invoice!L29-0.5,1)),
0))))</f>
        <v>0</v>
      </c>
      <c r="K55" s="21">
        <f>IF(OR(Invoice!L30="",Invoice!L30=0),0,IF(AND(Invoice!A30&gt;DATE(2024,6,24),Invoice!A30&lt;DATE(2025,6,23)),('Schedule A'!D6)+('Schedule A'!D7*CEILING(Invoice!L30-0.5,1)),
IF(AND(Invoice!A30&gt;=DATE(2025,6,23),Invoice!A30&lt;DATE(2026,6,22)),('Schedule A'!E6)+('Schedule A'!E7*CEILING(Invoice!L30-0.5,1)),
IF(AND(Invoice!A30&gt;=DATE(2026,6,22),Invoice!A30&lt;=DATE(2027,6,20)),('Schedule A'!F6)+('Schedule A'!F7*CEILING(Invoice!L30-0.5,1)),
0))))</f>
        <v>0</v>
      </c>
      <c r="L55" s="21">
        <f>IF(OR(Invoice!L31="",Invoice!L31=0),0,IF(AND(Invoice!A31&gt;DATE(2024,6,24),Invoice!A31&lt;DATE(2025,6,23)),('Schedule A'!D6)+('Schedule A'!D7*CEILING(Invoice!L31-0.5,1)),
IF(AND(Invoice!A31&gt;=DATE(2025,6,23),Invoice!A31&lt;DATE(2026,6,22)),('Schedule A'!E6)+('Schedule A'!E7*CEILING(Invoice!L31-0.5,1)),
IF(AND(Invoice!A31&gt;=DATE(2026,6,22),Invoice!A31&lt;=DATE(2027,6,20)),('Schedule A'!F6)+('Schedule A'!F7*CEILING(Invoice!L31-0.5,1)),
0))))</f>
        <v>0</v>
      </c>
      <c r="M55" s="21">
        <f>IF(OR(Invoice!L32="",Invoice!L32=0),0,IF(AND(Invoice!A32&gt;DATE(2024,6,24),Invoice!A32&lt;DATE(2025,6,23)),('Schedule A'!D6)+('Schedule A'!D7*CEILING(Invoice!L32-0.5,1)),
IF(AND(Invoice!A32&gt;=DATE(2025,6,23),Invoice!A32&lt;DATE(2026,6,22)),('Schedule A'!E6)+('Schedule A'!E7*CEILING(Invoice!L32-0.5,1)),
IF(AND(Invoice!A32&gt;=DATE(2026,6,22),Invoice!A32&lt;=DATE(2027,6,20)),('Schedule A'!F6)+('Schedule A'!F7*CEILING(Invoice!L32-0.5,1)),
0))))</f>
        <v>0</v>
      </c>
    </row>
    <row r="56" spans="1:13" x14ac:dyDescent="0.25">
      <c r="A56" s="1" t="s">
        <v>110</v>
      </c>
      <c r="B56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56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56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56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56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56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56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56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56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56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56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56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57" spans="1:13" x14ac:dyDescent="0.25">
      <c r="A57" s="1" t="s">
        <v>99</v>
      </c>
      <c r="B57" s="21">
        <f>IF(OR(Invoice!L21="",Invoice!L21=0),0,IF(AND(Invoice!A21&gt;DATE(2024,6,24),Invoice!A21&lt;DATE(2025,6,23)),'Schedule A'!D16+('Schedule A'!D17*((Invoice!L21-0.5)*2)),
IF(AND(Invoice!A21&gt;=DATE(2025,6,23),Invoice!A21&lt;DATE(2026,6,22)),'Schedule A'!E16+('Schedule A'!E17*((Invoice!L21-0.5)*2)),
IF(AND(Invoice!A21&gt;=DATE(2026,6,22),Invoice!A21&lt;=DATE(2027,6,20)),'Schedule A'!F16+('Schedule A'!F17*((Invoice!L21-0.5)*2)),
0))))</f>
        <v>0</v>
      </c>
      <c r="C57" s="21">
        <f>IF(OR(Invoice!L22="",Invoice!L22=0),0,IF(AND(Invoice!A22&gt;DATE(2024,6,24),Invoice!A22&lt;DATE(2025,6,23)),'Schedule A'!D16+('Schedule A'!D17*((Invoice!L22-0.5)*2)),
IF(AND(Invoice!A22&gt;=DATE(2025,6,23),Invoice!A22&lt;DATE(2026,6,22)),'Schedule A'!E16+('Schedule A'!E17*((Invoice!L22-0.5)*2)),
IF(AND(Invoice!A22&gt;=DATE(2026,6,22),Invoice!A22&lt;=DATE(2027,6,20)),'Schedule A'!F16+('Schedule A'!F17*((Invoice!L22-0.5)*2)),
0))))</f>
        <v>0</v>
      </c>
      <c r="D57" s="21">
        <f>IF(OR(Invoice!L23="",Invoice!L23=0),0,IF(AND(Invoice!A23&gt;DATE(2024,6,24),Invoice!A23&lt;DATE(2025,6,23)),'Schedule A'!D16+('Schedule A'!D17*((Invoice!L23-0.5)*2)),
IF(AND(Invoice!A23&gt;=DATE(2025,6,23),Invoice!A23&lt;DATE(2026,6,22)),'Schedule A'!E16+('Schedule A'!E17*((Invoice!L23-0.5)*2)),
IF(AND(Invoice!A23&gt;=DATE(2026,6,22),Invoice!A23&lt;=DATE(2027,6,20)),'Schedule A'!F16+('Schedule A'!F17*((Invoice!L23-0.5)*2)),
0))))</f>
        <v>0</v>
      </c>
      <c r="E57" s="21">
        <f>IF(OR(Invoice!L24="",Invoice!L24=0),0,IF(AND(Invoice!A24&gt;DATE(2024,6,24),Invoice!A24&lt;DATE(2025,6,23)),'Schedule A'!D16+('Schedule A'!D17*((Invoice!L24-0.5)*2)),
IF(AND(Invoice!A24&gt;=DATE(2025,6,23),Invoice!A24&lt;DATE(2026,6,22)),'Schedule A'!E16+('Schedule A'!E17*((Invoice!L24-0.5)*2)),
IF(AND(Invoice!A24&gt;=DATE(2026,6,22),Invoice!A24&lt;=DATE(2027,6,20)),'Schedule A'!F16+('Schedule A'!F17*((Invoice!L24-0.5)*2)),
0))))</f>
        <v>0</v>
      </c>
      <c r="F57" s="21">
        <f>IF(OR(Invoice!L25="",Invoice!L25=0),0,IF(AND(Invoice!A25&gt;DATE(2024,6,24),Invoice!A25&lt;DATE(2025,6,23)),'Schedule A'!D16+('Schedule A'!D17*((Invoice!L25-0.5)*2)),
IF(AND(Invoice!A25&gt;=DATE(2025,6,23),Invoice!A25&lt;DATE(2026,6,22)),'Schedule A'!E16+('Schedule A'!E17*((Invoice!L25-0.5)*2)),
IF(AND(Invoice!A25&gt;=DATE(2026,6,22),Invoice!A25&lt;=DATE(2027,6,20)),'Schedule A'!F16+('Schedule A'!F17*((Invoice!L25-0.5)*2)),
0))))</f>
        <v>0</v>
      </c>
      <c r="G57" s="21">
        <f>IF(OR(Invoice!L26="",Invoice!L26=0),0,IF(AND(Invoice!A26&gt;DATE(2024,6,24),Invoice!A26&lt;DATE(2025,6,23)),'Schedule A'!D16+('Schedule A'!D17*((Invoice!L26-0.5)*2)),
IF(AND(Invoice!A26&gt;=DATE(2025,6,23),Invoice!A26&lt;DATE(2026,6,22)),'Schedule A'!E16+('Schedule A'!E17*((Invoice!L26-0.5)*2)),
IF(AND(Invoice!A26&gt;=DATE(2026,6,22),Invoice!A26&lt;=DATE(2027,6,20)),'Schedule A'!F16+('Schedule A'!F17*((Invoice!L26-0.5)*2)),
0))))</f>
        <v>0</v>
      </c>
      <c r="H57" s="21">
        <f>IF(OR(Invoice!L27="",Invoice!L27=0),0,IF(AND(Invoice!A27&gt;DATE(2024,6,24),Invoice!A27&lt;DATE(2025,6,23)),'Schedule A'!D16+('Schedule A'!D17*((Invoice!L27-0.5)*2)),
IF(AND(Invoice!A27&gt;=DATE(2025,6,23),Invoice!A27&lt;DATE(2026,6,22)),'Schedule A'!E16+('Schedule A'!E17*((Invoice!L27-0.5)*2)),
IF(AND(Invoice!A27&gt;=DATE(2026,6,22),Invoice!A27&lt;=DATE(2027,6,20)),'Schedule A'!F16+('Schedule A'!F17*((Invoice!L27-0.5)*2)),
0))))</f>
        <v>0</v>
      </c>
      <c r="I57" s="21">
        <f>IF(OR(Invoice!L28="",Invoice!L28=0),0,IF(AND(Invoice!A28&gt;DATE(2024,6,24),Invoice!A28&lt;DATE(2025,6,23)),'Schedule A'!D16+('Schedule A'!D17*((Invoice!L28-0.5)*2)),
IF(AND(Invoice!A28&gt;=DATE(2025,6,23),Invoice!A28&lt;DATE(2026,6,22)),'Schedule A'!E16+('Schedule A'!E17*((Invoice!L28-0.5)*2)),
IF(AND(Invoice!A28&gt;=DATE(2026,6,22),Invoice!A28&lt;=DATE(2027,6,20)),'Schedule A'!F16+('Schedule A'!F17*((Invoice!L28-0.5)*2)),
0))))</f>
        <v>0</v>
      </c>
      <c r="J57" s="21">
        <f>IF(OR(Invoice!L29="",Invoice!L29=0),0,IF(AND(Invoice!A29&gt;DATE(2024,6,24),Invoice!A29&lt;DATE(2025,6,23)),'Schedule A'!D16+('Schedule A'!D17*((Invoice!L29-0.5)*2)),
IF(AND(Invoice!A29&gt;=DATE(2025,6,23),Invoice!A29&lt;DATE(2026,6,22)),'Schedule A'!E16+('Schedule A'!E17*((Invoice!L29-0.5)*2)),
IF(AND(Invoice!A29&gt;=DATE(2026,6,22),Invoice!A29&lt;=DATE(2027,6,20)),'Schedule A'!F16+('Schedule A'!F17*((Invoice!L29-0.5)*2)),
0))))</f>
        <v>0</v>
      </c>
      <c r="K57" s="21">
        <f>IF(OR(Invoice!L30="",Invoice!L30=0),0,IF(AND(Invoice!A30&gt;DATE(2024,6,24),Invoice!A30&lt;DATE(2025,6,23)),'Schedule A'!D16+('Schedule A'!D17*((Invoice!L30-0.5)*2)),
IF(AND(Invoice!A30&gt;=DATE(2025,6,23),Invoice!A30&lt;DATE(2026,6,22)),'Schedule A'!E16+('Schedule A'!E17*((Invoice!L30-0.5)*2)),
IF(AND(Invoice!A30&gt;=DATE(2026,6,22),Invoice!A30&lt;=DATE(2027,6,20)),'Schedule A'!F16+('Schedule A'!F17*((Invoice!L30-0.5)*2)),
0))))</f>
        <v>0</v>
      </c>
      <c r="L57" s="21">
        <f>IF(OR(Invoice!L31="",Invoice!L31=0),0,IF(AND(Invoice!A31&gt;DATE(2024,6,24),Invoice!A31&lt;DATE(2025,6,23)),'Schedule A'!D16+('Schedule A'!D17*((Invoice!L31-0.5)*2)),
IF(AND(Invoice!A31&gt;=DATE(2025,6,23),Invoice!A31&lt;DATE(2026,6,22)),'Schedule A'!E16+('Schedule A'!E17*((Invoice!L31-0.5)*2)),
IF(AND(Invoice!A31&gt;=DATE(2026,6,22),Invoice!A31&lt;=DATE(2027,6,20)),'Schedule A'!F16+('Schedule A'!F17*((Invoice!L31-0.5)*2)),
0))))</f>
        <v>0</v>
      </c>
      <c r="M57" s="21">
        <f>IF(OR(Invoice!L32="",Invoice!L32=0),0,IF(AND(Invoice!A32&gt;DATE(2024,6,24),Invoice!A32&lt;DATE(2025,6,23)),'Schedule A'!D16+('Schedule A'!D17*((Invoice!L32-0.5)*2)),
IF(AND(Invoice!A32&gt;=DATE(2025,6,23),Invoice!A32&lt;DATE(2026,6,22)),'Schedule A'!E16+('Schedule A'!E17*((Invoice!L32-0.5)*2)),
IF(AND(Invoice!A32&gt;=DATE(2026,6,22),Invoice!A32&lt;=DATE(2027,6,20)),'Schedule A'!F16+('Schedule A'!F17*((Invoice!L32-0.5)*2)),
0))))</f>
        <v>0</v>
      </c>
    </row>
    <row r="58" spans="1:13" x14ac:dyDescent="0.25">
      <c r="A58" s="1" t="s">
        <v>193</v>
      </c>
      <c r="B58" s="21">
        <f>IF(OR(Invoice!L21="",Invoice!L21=0),0,IF(AND(Invoice!A21&gt;DATE(2024,6,24),Invoice!A21&lt;DATE(2025,6,23)),('Schedule A'!D6)+('Schedule A'!D7*CEILING(Invoice!L21-0.5,1)),
IF(AND(Invoice!A21&gt;=DATE(2025,6,23),Invoice!A21&lt;DATE(2026,6,22)),('Schedule A'!E6)+('Schedule A'!E7*CEILING(Invoice!L21-0.5,1)),
IF(AND(Invoice!A21&gt;=DATE(2026,6,22),Invoice!A21&lt;=DATE(2027,6,20)),('Schedule A'!F6)+('Schedule A'!F7*CEILING(Invoice!L21-0.5,1)),
0))))</f>
        <v>0</v>
      </c>
      <c r="C58" s="21">
        <f>IF(OR(Invoice!L22="",Invoice!L22=0),0,IF(AND(Invoice!A22&gt;DATE(2024,6,24),Invoice!A22&lt;DATE(2025,6,23)),('Schedule A'!D6)+('Schedule A'!D7*CEILING(Invoice!L22-0.5,1)),
IF(AND(Invoice!A22&gt;=DATE(2025,6,23),Invoice!A22&lt;DATE(2026,6,22)),('Schedule A'!E6)+('Schedule A'!E7*CEILING(Invoice!L22-0.5,1)),
IF(AND(Invoice!A22&gt;=DATE(2026,6,22),Invoice!A22&lt;=DATE(2027,6,20)),('Schedule A'!F6)+('Schedule A'!F7*CEILING(Invoice!L22-0.5,1)),
0))))</f>
        <v>0</v>
      </c>
      <c r="D58" s="21">
        <f>IF(OR(Invoice!L23="",Invoice!L23=0),0,IF(AND(Invoice!A23&gt;DATE(2024,6,24),Invoice!A23&lt;DATE(2025,6,23)),('Schedule A'!D6)+('Schedule A'!D7*CEILING(Invoice!L23-0.5,1)),
IF(AND(Invoice!A23&gt;=DATE(2025,6,23),Invoice!A23&lt;DATE(2026,6,22)),('Schedule A'!E6)+('Schedule A'!E7*CEILING(Invoice!L23-0.5,1)),
IF(AND(Invoice!A23&gt;=DATE(2026,6,22),Invoice!A23&lt;=DATE(2027,6,20)),('Schedule A'!F6)+('Schedule A'!F7*CEILING(Invoice!L23-0.5,1)),
0))))</f>
        <v>0</v>
      </c>
      <c r="E58" s="21">
        <f>IF(OR(Invoice!L24="",Invoice!L24=0),0,IF(AND(Invoice!A24&gt;DATE(2024,6,24),Invoice!A24&lt;DATE(2025,6,23)),('Schedule A'!D6)+('Schedule A'!D7*CEILING(Invoice!L24-0.5,1)),
IF(AND(Invoice!A24&gt;=DATE(2025,6,23),Invoice!A24&lt;DATE(2026,6,22)),('Schedule A'!E6)+('Schedule A'!E7*CEILING(Invoice!L24-0.5,1)),
IF(AND(Invoice!A24&gt;=DATE(2026,6,22),Invoice!A24&lt;=DATE(2027,6,20)),('Schedule A'!F6)+('Schedule A'!F7*CEILING(Invoice!L24-0.5,1)),
0))))</f>
        <v>0</v>
      </c>
      <c r="F58" s="21">
        <f>IF(OR(Invoice!L25="",Invoice!L25=0),0,IF(AND(Invoice!A25&gt;DATE(2024,6,24),Invoice!A25&lt;DATE(2025,6,23)),('Schedule A'!D6)+('Schedule A'!D7*CEILING(Invoice!L25-0.5,1)),
IF(AND(Invoice!A25&gt;=DATE(2025,6,23),Invoice!A25&lt;DATE(2026,6,22)),('Schedule A'!E6)+('Schedule A'!E7*CEILING(Invoice!L25-0.5,1)),
IF(AND(Invoice!A25&gt;=DATE(2026,6,22),Invoice!A25&lt;=DATE(2027,6,20)),('Schedule A'!F6)+('Schedule A'!F7*CEILING(Invoice!L25-0.5,1)),
0))))</f>
        <v>0</v>
      </c>
      <c r="G58" s="21">
        <f>IF(OR(Invoice!L26="",Invoice!L26=0),0,IF(AND(Invoice!A26&gt;DATE(2024,6,24),Invoice!A26&lt;DATE(2025,6,23)),('Schedule A'!D6)+('Schedule A'!D7*CEILING(Invoice!L26-0.5,1)),
IF(AND(Invoice!A26&gt;=DATE(2025,6,23),Invoice!A26&lt;DATE(2026,6,22)),('Schedule A'!E6)+('Schedule A'!E7*CEILING(Invoice!L26-0.5,1)),
IF(AND(Invoice!A26&gt;=DATE(2026,6,22),Invoice!A26&lt;=DATE(2027,6,20)),('Schedule A'!F6)+('Schedule A'!F7*CEILING(Invoice!L26-0.5,1)),
0))))</f>
        <v>0</v>
      </c>
      <c r="H58" s="21">
        <f>IF(OR(Invoice!L27="",Invoice!L27=0),0,IF(AND(Invoice!A27&gt;DATE(2024,6,24),Invoice!A27&lt;DATE(2025,6,23)),('Schedule A'!D6)+('Schedule A'!D7*CEILING(Invoice!L27-0.5,1)),
IF(AND(Invoice!A27&gt;=DATE(2025,6,23),Invoice!A27&lt;DATE(2026,6,22)),('Schedule A'!E6)+('Schedule A'!E7*CEILING(Invoice!L27-0.5,1)),
IF(AND(Invoice!A27&gt;=DATE(2026,6,22),Invoice!A27&lt;=DATE(2027,6,20)),('Schedule A'!F6)+('Schedule A'!F7*CEILING(Invoice!L27-0.5,1)),
0))))</f>
        <v>0</v>
      </c>
      <c r="I58" s="21">
        <f>IF(OR(Invoice!L28="",Invoice!L28=0),0,IF(AND(Invoice!A28&gt;DATE(2024,6,24),Invoice!A28&lt;DATE(2025,6,23)),('Schedule A'!D6)+('Schedule A'!D7*CEILING(Invoice!L28-0.5,1)),
IF(AND(Invoice!A28&gt;=DATE(2025,6,23),Invoice!A28&lt;DATE(2026,6,22)),('Schedule A'!E6)+('Schedule A'!E7*CEILING(Invoice!L28-0.5,1)),
IF(AND(Invoice!A28&gt;=DATE(2026,6,22),Invoice!A28&lt;=DATE(2027,6,20)),('Schedule A'!F6)+('Schedule A'!F7*CEILING(Invoice!L28-0.5,1)),
0))))</f>
        <v>0</v>
      </c>
      <c r="J58" s="21">
        <f>IF(OR(Invoice!L29="",Invoice!L29=0),0,IF(AND(Invoice!A29&gt;DATE(2024,6,24),Invoice!A29&lt;DATE(2025,6,23)),('Schedule A'!D6)+('Schedule A'!D7*CEILING(Invoice!L29-0.5,1)),
IF(AND(Invoice!A29&gt;=DATE(2025,6,23),Invoice!A29&lt;DATE(2026,6,22)),('Schedule A'!E6)+('Schedule A'!E7*CEILING(Invoice!L29-0.5,1)),
IF(AND(Invoice!A29&gt;=DATE(2026,6,22),Invoice!A29&lt;=DATE(2027,6,20)),('Schedule A'!F6)+('Schedule A'!F7*CEILING(Invoice!L29-0.5,1)),
0))))</f>
        <v>0</v>
      </c>
      <c r="K58" s="21">
        <f>IF(OR(Invoice!L30="",Invoice!L30=0),0,IF(AND(Invoice!A30&gt;DATE(2024,6,24),Invoice!A30&lt;DATE(2025,6,23)),('Schedule A'!D6)+('Schedule A'!D7*CEILING(Invoice!L30-0.5,1)),
IF(AND(Invoice!A30&gt;=DATE(2025,6,23),Invoice!A30&lt;DATE(2026,6,22)),('Schedule A'!E6)+('Schedule A'!E7*CEILING(Invoice!L30-0.5,1)),
IF(AND(Invoice!A30&gt;=DATE(2026,6,22),Invoice!A30&lt;=DATE(2027,6,20)),('Schedule A'!F6)+('Schedule A'!F7*CEILING(Invoice!L30-0.5,1)),
0))))</f>
        <v>0</v>
      </c>
      <c r="L58" s="21">
        <f>IF(OR(Invoice!L31="",Invoice!L31=0),0,IF(AND(Invoice!A31&gt;DATE(2024,6,24),Invoice!A31&lt;DATE(2025,6,23)),('Schedule A'!D6)+('Schedule A'!D7*CEILING(Invoice!L31-0.5,1)),
IF(AND(Invoice!A31&gt;=DATE(2025,6,23),Invoice!A31&lt;DATE(2026,6,22)),('Schedule A'!E6)+('Schedule A'!E7*CEILING(Invoice!L31-0.5,1)),
IF(AND(Invoice!A31&gt;=DATE(2026,6,22),Invoice!A31&lt;=DATE(2027,6,20)),('Schedule A'!F6)+('Schedule A'!F7*CEILING(Invoice!L31-0.5,1)),
0))))</f>
        <v>0</v>
      </c>
      <c r="M58" s="21">
        <f>IF(OR(Invoice!L32="",Invoice!L32=0),0,IF(AND(Invoice!A32&gt;DATE(2024,6,24),Invoice!A32&lt;DATE(2025,6,23)),('Schedule A'!D6)+('Schedule A'!D7*CEILING(Invoice!L32-0.5,1)),
IF(AND(Invoice!A32&gt;=DATE(2025,6,23),Invoice!A32&lt;DATE(2026,6,22)),('Schedule A'!E6)+('Schedule A'!E7*CEILING(Invoice!L32-0.5,1)),
IF(AND(Invoice!A32&gt;=DATE(2026,6,22),Invoice!A32&lt;=DATE(2027,6,20)),('Schedule A'!F6)+('Schedule A'!F7*CEILING(Invoice!L32-0.5,1)),
0))))</f>
        <v>0</v>
      </c>
    </row>
    <row r="59" spans="1:13" x14ac:dyDescent="0.25">
      <c r="A59" s="1" t="s">
        <v>98</v>
      </c>
      <c r="B59" s="21">
        <f>IF(OR(Invoice!L21="",Invoice!L21=0),0,IF(AND(Invoice!A21&gt;DATE(2024,6,24),Invoice!A21&lt;DATE(2025,6,23)),'Schedule A'!D16+('Schedule A'!D17*((Invoice!L21-0.5)*2)),
IF(AND(Invoice!A21&gt;=DATE(2025,6,23),Invoice!A21&lt;DATE(2026,6,22)),'Schedule A'!E16+('Schedule A'!E17*((Invoice!L21-0.5)*2)),
IF(AND(Invoice!A21&gt;=DATE(2026,6,22),Invoice!A21&lt;=DATE(2027,6,20)),'Schedule A'!F16+('Schedule A'!F17*((Invoice!L21-0.5)*2)),
0))))</f>
        <v>0</v>
      </c>
      <c r="C59" s="21">
        <f>IF(OR(Invoice!L22="",Invoice!L22=0),0,IF(AND(Invoice!A22&gt;DATE(2024,6,24),Invoice!A22&lt;DATE(2025,6,23)),'Schedule A'!D16+('Schedule A'!D17*((Invoice!L22-0.5)*2)),
IF(AND(Invoice!A22&gt;=DATE(2025,6,23),Invoice!A22&lt;DATE(2026,6,22)),'Schedule A'!E16+('Schedule A'!E17*((Invoice!L22-0.5)*2)),
IF(AND(Invoice!A22&gt;=DATE(2026,6,22),Invoice!A22&lt;=DATE(2027,6,20)),'Schedule A'!F16+('Schedule A'!F17*((Invoice!L22-0.5)*2)),
0))))</f>
        <v>0</v>
      </c>
      <c r="D59" s="21">
        <f>IF(OR(Invoice!L23="",Invoice!L23=0),0,IF(AND(Invoice!A23&gt;DATE(2024,6,24),Invoice!A23&lt;DATE(2025,6,23)),'Schedule A'!D16+('Schedule A'!D17*((Invoice!L23-0.5)*2)),
IF(AND(Invoice!A23&gt;=DATE(2025,6,23),Invoice!A23&lt;DATE(2026,6,22)),'Schedule A'!E16+('Schedule A'!E17*((Invoice!L23-0.5)*2)),
IF(AND(Invoice!A23&gt;=DATE(2026,6,22),Invoice!A23&lt;=DATE(2027,6,20)),'Schedule A'!F16+('Schedule A'!F17*((Invoice!L23-0.5)*2)),
0))))</f>
        <v>0</v>
      </c>
      <c r="E59" s="21">
        <f>IF(OR(Invoice!L24="",Invoice!L24=0),0,IF(AND(Invoice!A24&gt;DATE(2024,6,24),Invoice!A24&lt;DATE(2025,6,23)),'Schedule A'!D16+('Schedule A'!D17*((Invoice!L24-0.5)*2)),
IF(AND(Invoice!A24&gt;=DATE(2025,6,23),Invoice!A24&lt;DATE(2026,6,22)),'Schedule A'!E16+('Schedule A'!E17*((Invoice!L24-0.5)*2)),
IF(AND(Invoice!A24&gt;=DATE(2026,6,22),Invoice!A24&lt;=DATE(2027,6,20)),'Schedule A'!F16+('Schedule A'!F17*((Invoice!L24-0.5)*2)),
0))))</f>
        <v>0</v>
      </c>
      <c r="F59" s="21">
        <f>IF(OR(Invoice!L25="",Invoice!L25=0),0,IF(AND(Invoice!A25&gt;DATE(2024,6,24),Invoice!A25&lt;DATE(2025,6,23)),'Schedule A'!D16+('Schedule A'!D17*((Invoice!L25-0.5)*2)),
IF(AND(Invoice!A25&gt;=DATE(2025,6,23),Invoice!A25&lt;DATE(2026,6,22)),'Schedule A'!E16+('Schedule A'!E17*((Invoice!L25-0.5)*2)),
IF(AND(Invoice!A25&gt;=DATE(2026,6,22),Invoice!A25&lt;=DATE(2027,6,20)),'Schedule A'!F16+('Schedule A'!F17*((Invoice!L25-0.5)*2)),
0))))</f>
        <v>0</v>
      </c>
      <c r="G59" s="21">
        <f>IF(OR(Invoice!L26="",Invoice!L26=0),0,IF(AND(Invoice!A26&gt;DATE(2024,6,24),Invoice!A26&lt;DATE(2025,6,23)),'Schedule A'!D16+('Schedule A'!D17*((Invoice!L26-0.5)*2)),
IF(AND(Invoice!A26&gt;=DATE(2025,6,23),Invoice!A26&lt;DATE(2026,6,22)),'Schedule A'!E16+('Schedule A'!E17*((Invoice!L26-0.5)*2)),
IF(AND(Invoice!A26&gt;=DATE(2026,6,22),Invoice!A26&lt;=DATE(2027,6,20)),'Schedule A'!F16+('Schedule A'!F17*((Invoice!L26-0.5)*2)),
0))))</f>
        <v>0</v>
      </c>
      <c r="H59" s="21">
        <f>IF(OR(Invoice!L27="",Invoice!L27=0),0,IF(AND(Invoice!A27&gt;DATE(2024,6,24),Invoice!A27&lt;DATE(2025,6,23)),'Schedule A'!D16+('Schedule A'!D17*((Invoice!L27-0.5)*2)),
IF(AND(Invoice!A27&gt;=DATE(2025,6,23),Invoice!A27&lt;DATE(2026,6,22)),'Schedule A'!E16+('Schedule A'!E17*((Invoice!L27-0.5)*2)),
IF(AND(Invoice!A27&gt;=DATE(2026,6,22),Invoice!A27&lt;=DATE(2027,6,20)),'Schedule A'!F16+('Schedule A'!F17*((Invoice!L27-0.5)*2)),
0))))</f>
        <v>0</v>
      </c>
      <c r="I59" s="21">
        <f>IF(OR(Invoice!L28="",Invoice!L28=0),0,IF(AND(Invoice!A28&gt;DATE(2024,6,24),Invoice!A28&lt;DATE(2025,6,23)),'Schedule A'!D16+('Schedule A'!D17*((Invoice!L28-0.5)*2)),
IF(AND(Invoice!A28&gt;=DATE(2025,6,23),Invoice!A28&lt;DATE(2026,6,22)),'Schedule A'!E16+('Schedule A'!E17*((Invoice!L28-0.5)*2)),
IF(AND(Invoice!A28&gt;=DATE(2026,6,22),Invoice!A28&lt;=DATE(2027,6,20)),'Schedule A'!F16+('Schedule A'!F17*((Invoice!L28-0.5)*2)),
0))))</f>
        <v>0</v>
      </c>
      <c r="J59" s="21">
        <f>IF(OR(Invoice!L29="",Invoice!L29=0),0,IF(AND(Invoice!A29&gt;DATE(2024,6,24),Invoice!A29&lt;DATE(2025,6,23)),'Schedule A'!D16+('Schedule A'!D17*((Invoice!L29-0.5)*2)),
IF(AND(Invoice!A29&gt;=DATE(2025,6,23),Invoice!A29&lt;DATE(2026,6,22)),'Schedule A'!E16+('Schedule A'!E17*((Invoice!L29-0.5)*2)),
IF(AND(Invoice!A29&gt;=DATE(2026,6,22),Invoice!A29&lt;=DATE(2027,6,20)),'Schedule A'!F16+('Schedule A'!F17*((Invoice!L29-0.5)*2)),
0))))</f>
        <v>0</v>
      </c>
      <c r="K59" s="21">
        <f>IF(OR(Invoice!L30="",Invoice!L30=0),0,IF(AND(Invoice!A30&gt;DATE(2024,6,24),Invoice!A30&lt;DATE(2025,6,23)),'Schedule A'!D16+('Schedule A'!D17*((Invoice!L30-0.5)*2)),
IF(AND(Invoice!A30&gt;=DATE(2025,6,23),Invoice!A30&lt;DATE(2026,6,22)),'Schedule A'!E16+('Schedule A'!E17*((Invoice!L30-0.5)*2)),
IF(AND(Invoice!A30&gt;=DATE(2026,6,22),Invoice!A30&lt;=DATE(2027,6,20)),'Schedule A'!F16+('Schedule A'!F17*((Invoice!L30-0.5)*2)),
0))))</f>
        <v>0</v>
      </c>
      <c r="L59" s="21">
        <f>IF(OR(Invoice!L31="",Invoice!L31=0),0,IF(AND(Invoice!A31&gt;DATE(2024,6,24),Invoice!A31&lt;DATE(2025,6,23)),'Schedule A'!D16+('Schedule A'!D17*((Invoice!L31-0.5)*2)),
IF(AND(Invoice!A31&gt;=DATE(2025,6,23),Invoice!A31&lt;DATE(2026,6,22)),'Schedule A'!E16+('Schedule A'!E17*((Invoice!L31-0.5)*2)),
IF(AND(Invoice!A31&gt;=DATE(2026,6,22),Invoice!A31&lt;=DATE(2027,6,20)),'Schedule A'!F16+('Schedule A'!F17*((Invoice!L31-0.5)*2)),
0))))</f>
        <v>0</v>
      </c>
      <c r="M59" s="21">
        <f>IF(OR(Invoice!L32="",Invoice!L32=0),0,IF(AND(Invoice!A32&gt;DATE(2024,6,24),Invoice!A32&lt;DATE(2025,6,23)),'Schedule A'!D16+('Schedule A'!D17*((Invoice!L32-0.5)*2)),
IF(AND(Invoice!A32&gt;=DATE(2025,6,23),Invoice!A32&lt;DATE(2026,6,22)),'Schedule A'!E16+('Schedule A'!E17*((Invoice!L32-0.5)*2)),
IF(AND(Invoice!A32&gt;=DATE(2026,6,22),Invoice!A32&lt;=DATE(2027,6,20)),'Schedule A'!F16+('Schedule A'!F17*((Invoice!L32-0.5)*2)),
0))))</f>
        <v>0</v>
      </c>
    </row>
    <row r="60" spans="1:13" x14ac:dyDescent="0.25">
      <c r="A60" s="1" t="s">
        <v>113</v>
      </c>
      <c r="B60" s="21">
        <f>IF(OR(Invoice!L21="",Invoice!L21=0),0,IF(AND(Invoice!A21&gt;DATE(2024,6,24),Invoice!A21&lt;DATE(2025,6,23)),'Schedule A'!D2+('Schedule A'!D3*((Invoice!L21-0.5)*2)),
IF(AND(Invoice!A21&gt;=DATE(2025,6,23),Invoice!A21&lt;DATE(2026,6,22)),'Schedule A'!E2+('Schedule A'!E3*((Invoice!L21-0.5)*2)),
IF(AND(Invoice!A21&gt;=DATE(2026,6,22),Invoice!A21&lt;=DATE(2027,6,20)),'Schedule A'!F2+('Schedule A'!F3*((Invoice!L21-0.5)*2)),
0))))</f>
        <v>0</v>
      </c>
      <c r="C60" s="21">
        <f>IF(OR(Invoice!L22="",Invoice!L22=0),0,IF(AND(Invoice!A22&gt;DATE(2024,6,24),Invoice!A22&lt;DATE(2025,6,23)),'Schedule A'!$D$2+('Schedule A'!$D$3*((Invoice!L22-0.5)*2)),
IF(AND(Invoice!A22&gt;=DATE(2025,6,23),Invoice!A22&lt;DATE(2026,6,22)),'Schedule A'!$E$2+('Schedule A'!$E$3*((Invoice!L22-0.5)*2)),
IF(AND(Invoice!A22&gt;=DATE(2026,6,22),Invoice!A22&lt;=DATE(2027,6,20)),'Schedule A'!$F$2+('Schedule A'!$F$3*((Invoice!L22-0.5)*2)),
0))))</f>
        <v>0</v>
      </c>
      <c r="D60" s="21">
        <f>IF(OR(Invoice!L23="",Invoice!L23=0),0,IF(AND(Invoice!A23&gt;DATE(2024,6,24),Invoice!A23&lt;DATE(2025,6,23)),'Schedule A'!$D$2+('Schedule A'!$D$3*((Invoice!L23-0.5)*2)),
IF(AND(Invoice!A23&gt;=DATE(2025,6,23),Invoice!A23&lt;DATE(2026,6,22)),'Schedule A'!$E$2+('Schedule A'!$E$3*((Invoice!L23-0.5)*2)),
IF(AND(Invoice!A23&gt;=DATE(2026,6,22),Invoice!A23&lt;=DATE(2027,6,20)),'Schedule A'!$F$2+('Schedule A'!$F$3*((Invoice!L23-0.5)*2)),
0))))</f>
        <v>0</v>
      </c>
      <c r="E60" s="21">
        <f>IF(OR(Invoice!L24="",Invoice!L24=0),0,IF(AND(Invoice!A24&gt;DATE(2024,6,24),Invoice!A24&lt;DATE(2025,6,23)),'Schedule A'!$D$2+('Schedule A'!$D$3*((Invoice!L24-0.5)*2)),
IF(AND(Invoice!A24&gt;=DATE(2025,6,23),Invoice!A24&lt;DATE(2026,6,22)),'Schedule A'!$E$2+('Schedule A'!$E$3*((Invoice!L24-0.5)*2)),
IF(AND(Invoice!A24&gt;=DATE(2026,6,22),Invoice!A24&lt;=DATE(2027,6,20)),'Schedule A'!$F$2+('Schedule A'!$F$3*((Invoice!L24-0.5)*2)),
0))))</f>
        <v>0</v>
      </c>
      <c r="F60" s="21">
        <f>IF(OR(Invoice!L25="",Invoice!L25=0),0,IF(AND(Invoice!A25&gt;DATE(2024,6,24),Invoice!A25&lt;DATE(2025,6,23)),'Schedule A'!$D$2+('Schedule A'!$D$3*((Invoice!L25-0.5)*2)),
IF(AND(Invoice!A25&gt;=DATE(2025,6,23),Invoice!A25&lt;DATE(2026,6,22)),'Schedule A'!$E$2+('Schedule A'!$E$3*((Invoice!L25-0.5)*2)),
IF(AND(Invoice!A25&gt;=DATE(2026,6,22),Invoice!A25&lt;=DATE(2027,6,20)),'Schedule A'!$F$2+('Schedule A'!$F$3*((Invoice!L25-0.5)*2)),
0))))</f>
        <v>0</v>
      </c>
      <c r="G60" s="21">
        <f>IF(OR(Invoice!L26="",Invoice!L26=0),0,IF(AND(Invoice!A26&gt;DATE(2024,6,24),Invoice!A26&lt;DATE(2025,6,23)),'Schedule A'!$D$2+('Schedule A'!$D$3*((Invoice!L26-0.5)*2)),
IF(AND(Invoice!A26&gt;=DATE(2025,6,23),Invoice!A26&lt;DATE(2026,6,22)),'Schedule A'!$E$2+('Schedule A'!$E$3*((Invoice!L26-0.5)*2)),
IF(AND(Invoice!A26&gt;=DATE(2026,6,22),Invoice!A26&lt;=DATE(2027,6,20)),'Schedule A'!$F$2+('Schedule A'!$F$3*((Invoice!L26-0.5)*2)),
0))))</f>
        <v>0</v>
      </c>
      <c r="H60" s="21">
        <f>IF(OR(Invoice!L27="",Invoice!L27=0),0,IF(AND(Invoice!A27&gt;DATE(2024,6,24),Invoice!A27&lt;DATE(2025,6,23)),'Schedule A'!$D$2+('Schedule A'!$D$3*((Invoice!L27-0.5)*2)),
IF(AND(Invoice!A27&gt;=DATE(2025,6,23),Invoice!A27&lt;DATE(2026,6,22)),'Schedule A'!$E$2+('Schedule A'!$E$3*((Invoice!L27-0.5)*2)),
IF(AND(Invoice!A27&gt;=DATE(2026,6,22),Invoice!A27&lt;=DATE(2027,6,20)),'Schedule A'!$F$2+('Schedule A'!$F$3*((Invoice!L27-0.5)*2)),
0))))</f>
        <v>0</v>
      </c>
      <c r="I60" s="21">
        <f>IF(OR(Invoice!L28="",Invoice!L28=0),0,IF(AND(Invoice!A28&gt;DATE(2024,6,24),Invoice!A28&lt;DATE(2025,6,23)),'Schedule A'!$D$2+('Schedule A'!$D$3*((Invoice!L28-0.5)*2)),
IF(AND(Invoice!A28&gt;=DATE(2025,6,23),Invoice!A28&lt;DATE(2026,6,22)),'Schedule A'!$E$2+('Schedule A'!$E$3*((Invoice!L28-0.5)*2)),
IF(AND(Invoice!A28&gt;=DATE(2026,6,22),Invoice!A28&lt;=DATE(2027,6,20)),'Schedule A'!$F$2+('Schedule A'!$F$3*((Invoice!L28-0.5)*2)),
0))))</f>
        <v>0</v>
      </c>
      <c r="J60" s="21">
        <f>IF(OR(Invoice!L29="",Invoice!L29=0),0,IF(AND(Invoice!A29&gt;DATE(2024,6,24),Invoice!A29&lt;DATE(2025,6,23)),'Schedule A'!$D$2+('Schedule A'!$D$3*((Invoice!L29-0.5)*2)),
IF(AND(Invoice!A29&gt;=DATE(2025,6,23),Invoice!A29&lt;DATE(2026,6,22)),'Schedule A'!$E$2+('Schedule A'!$E$3*((Invoice!L29-0.5)*2)),
IF(AND(Invoice!A29&gt;=DATE(2026,6,22),Invoice!A29&lt;=DATE(2027,6,20)),'Schedule A'!$F$2+('Schedule A'!$F$3*((Invoice!L29-0.5)*2)),
0))))</f>
        <v>0</v>
      </c>
      <c r="K60" s="21">
        <f>IF(OR(Invoice!L30="",Invoice!L30=0),0,IF(AND(Invoice!A30&gt;DATE(2024,6,24),Invoice!A30&lt;DATE(2025,6,23)),'Schedule A'!$D$2+('Schedule A'!$D$3*((Invoice!L30-0.5)*2)),
IF(AND(Invoice!A30&gt;=DATE(2025,6,23),Invoice!A30&lt;DATE(2026,6,22)),'Schedule A'!$E$2+('Schedule A'!$E$3*((Invoice!L30-0.5)*2)),
IF(AND(Invoice!A30&gt;=DATE(2026,6,22),Invoice!A30&lt;=DATE(2027,6,20)),'Schedule A'!$F$2+('Schedule A'!$F$3*((Invoice!L30-0.5)*2)),
0))))</f>
        <v>0</v>
      </c>
      <c r="L60" s="21">
        <f>IF(OR(Invoice!L31="",Invoice!L31=0),0,IF(AND(Invoice!A31&gt;DATE(2024,6,24),Invoice!A31&lt;DATE(2025,6,23)),'Schedule A'!$D$2+('Schedule A'!$D$3*((Invoice!L31-0.5)*2)),
IF(AND(Invoice!A31&gt;=DATE(2025,6,23),Invoice!A31&lt;DATE(2026,6,22)),'Schedule A'!$E$2+('Schedule A'!$E$3*((Invoice!L31-0.5)*2)),
IF(AND(Invoice!A31&gt;=DATE(2026,6,22),Invoice!A31&lt;=DATE(2027,6,20)),'Schedule A'!$F$2+('Schedule A'!$F$3*((Invoice!L31-0.5)*2)),
0))))</f>
        <v>0</v>
      </c>
      <c r="M60" s="21">
        <f>IF(OR(Invoice!L32="",Invoice!L32=0),0,IF(AND(Invoice!A32&gt;DATE(2024,6,24),Invoice!A32&lt;DATE(2025,6,23)),'Schedule A'!$D$2+('Schedule A'!$D$3*((Invoice!L32-0.5)*2)),
IF(AND(Invoice!A32&gt;=DATE(2025,6,23),Invoice!A32&lt;DATE(2026,6,22)),'Schedule A'!$E$2+('Schedule A'!$E$3*((Invoice!L32-0.5)*2)),
IF(AND(Invoice!A32&gt;=DATE(2026,6,22),Invoice!A32&lt;=DATE(2027,6,20)),'Schedule A'!$F$2+('Schedule A'!$F$3*((Invoice!L32-0.5)*2)),
0))))</f>
        <v>0</v>
      </c>
    </row>
    <row r="61" spans="1:13" x14ac:dyDescent="0.25">
      <c r="A61" s="11" t="s">
        <v>169</v>
      </c>
    </row>
    <row r="62" spans="1:13" x14ac:dyDescent="0.25">
      <c r="A62" s="4" t="s">
        <v>179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 t="s">
        <v>186</v>
      </c>
      <c r="H62" s="4" t="s">
        <v>187</v>
      </c>
      <c r="I62" s="4" t="s">
        <v>192</v>
      </c>
      <c r="J62" s="4" t="s">
        <v>191</v>
      </c>
      <c r="K62" s="4" t="s">
        <v>190</v>
      </c>
      <c r="L62" s="4" t="s">
        <v>189</v>
      </c>
      <c r="M62" s="4" t="s">
        <v>188</v>
      </c>
    </row>
    <row r="63" spans="1:13" x14ac:dyDescent="0.25">
      <c r="A63" s="11" t="s">
        <v>162</v>
      </c>
    </row>
    <row r="64" spans="1:13" x14ac:dyDescent="0.25">
      <c r="A64" s="1" t="s">
        <v>146</v>
      </c>
      <c r="B64" s="21">
        <f>IF(OR(Invoice!L21="", Invoice!L21=0), 0,IF(AND(Invoice!A21&gt;DATE(2024,6,24),Invoice!A21&lt;DATE(2025,6,23)),'Schedule A'!D18+('Schedule A'!D19*((Invoice!L21-0.5)*2)),
IF(AND(Invoice!A21&gt;=DATE(2025,6,23),Invoice!A21&lt;DATE(2026,6,22)),'Schedule A'!E18+('Schedule A'!E19*((Invoice!L21-0.5)*2)),
IF(AND(Invoice!A21&gt;=DATE(2026,6,22),Invoice!A21&lt;=DATE(2027,6,20)),'Schedule A'!F18+('Schedule A'!F19*((Invoice!L21-0.5)*2)),
0))))</f>
        <v>0</v>
      </c>
      <c r="C64" s="21">
        <f>IF(OR(Invoice!L22="",Invoice!L22=0),0,IF(AND(Invoice!A22&gt;DATE(2024,6,24),Invoice!A22&lt;DATE(2025,6,23)),'Schedule A'!D18+('Schedule A'!D19*((Invoice!L22-0.5)*2)),
IF(AND(Invoice!A22&gt;=DATE(2025,6,23),Invoice!A22&lt;DATE(2026,6,22)),'Schedule A'!E18+('Schedule A'!E19*((Invoice!L22-0.5)*2)),
IF(AND(Invoice!A22&gt;=DATE(2026,6,22),Invoice!A22&lt;=DATE(2027,6,20)),'Schedule A'!F18+('Schedule A'!F19*((Invoice!L22-0.5)*2)),
0))))</f>
        <v>0</v>
      </c>
      <c r="D64" s="21">
        <f>IF(OR(Invoice!L23="",Invoice!L23=0),0,IF(AND(Invoice!A23&gt;DATE(2024,6,24),Invoice!A23&lt;DATE(2025,6,23)),'Schedule A'!D18+('Schedule A'!D19*((Invoice!L23-0.5)*2)),
IF(AND(Invoice!A23&gt;=DATE(2025,6,23),Invoice!A23&lt;DATE(2026,6,22)),'Schedule A'!E18+('Schedule A'!E19*((Invoice!L23-0.5)*2)),
IF(AND(Invoice!A23&gt;=DATE(2026,6,22),Invoice!A23&lt;=DATE(2027,6,20)),'Schedule A'!F18+('Schedule A'!F19*((Invoice!L23-0.5)*2)),
0))))</f>
        <v>0</v>
      </c>
      <c r="E64" s="21">
        <f>IF(OR(Invoice!L24="",Invoice!L24=0),0,IF(AND(Invoice!A24&gt;DATE(2024,6,24),Invoice!A24&lt;DATE(2025,6,23)),'Schedule A'!D18+('Schedule A'!D19*((Invoice!L24-0.5)*2)),
IF(AND(Invoice!A24&gt;=DATE(2025,6,23),Invoice!A24&lt;DATE(2026,6,22)),'Schedule A'!E18+('Schedule A'!E19*((Invoice!L24-0.5)*2)),
IF(AND(Invoice!A24&gt;=DATE(2026,6,22),Invoice!A24&lt;=DATE(2027,6,20)),'Schedule A'!F18+('Schedule A'!F19*((Invoice!L24-0.5)*2)),
0))))</f>
        <v>0</v>
      </c>
      <c r="F64" s="21">
        <f>IF(OR(Invoice!L25="",Invoice!L25=0),0,IF(AND(Invoice!A25&gt;DATE(2024,6,24),Invoice!A25&lt;DATE(2025,6,23)),'Schedule A'!D18+('Schedule A'!D19*((Invoice!L25-0.5)*2)),
IF(AND(Invoice!A25&gt;=DATE(2025,6,23),Invoice!A25&lt;DATE(2026,6,22)),'Schedule A'!E18+('Schedule A'!E19*((Invoice!L25-0.5)*2)),
IF(AND(Invoice!A25&gt;=DATE(2026,6,22),Invoice!A25&lt;=DATE(2027,6,20)),'Schedule A'!F18+('Schedule A'!F19*((Invoice!L25-0.5)*2)),
0))))</f>
        <v>0</v>
      </c>
      <c r="G64" s="21">
        <f>IF(OR(Invoice!L26="",Invoice!L26=0),0,IF(AND(Invoice!A26&gt;DATE(2024,6,24),Invoice!A26&lt;DATE(2025,6,23)),'Schedule A'!D18+('Schedule A'!D19*((Invoice!L26-0.5)*2)),
IF(AND(Invoice!A26&gt;=DATE(2025,6,23),Invoice!A26&lt;DATE(2026,6,22)),'Schedule A'!E18+('Schedule A'!E19*((Invoice!L26-0.5)*2)),
IF(AND(Invoice!A26&gt;=DATE(2026,6,22),Invoice!A26&lt;=DATE(2027,6,20)),'Schedule A'!F18+('Schedule A'!F19*((Invoice!L26-0.5)*2)),
0))))</f>
        <v>0</v>
      </c>
      <c r="H64" s="21">
        <f>IF(OR(Invoice!L27="",Invoice!L27=0),0,IF(AND(Invoice!A27&gt;DATE(2024,6,24),Invoice!A27&lt;DATE(2025,6,23)),'Schedule A'!D18+('Schedule A'!D19*((Invoice!L27-0.5)*2)),
IF(AND(Invoice!A27&gt;=DATE(2025,6,23),Invoice!A27&lt;DATE(2026,6,22)),'Schedule A'!E18+('Schedule A'!E19*((Invoice!L27-0.5)*2)),
IF(AND(Invoice!A27&gt;=DATE(2026,6,22),Invoice!A27&lt;=DATE(2027,6,20)),'Schedule A'!F18+('Schedule A'!F19*((Invoice!L27-0.5)*2)),
0))))</f>
        <v>0</v>
      </c>
      <c r="I64" s="21">
        <f>IF(OR(Invoice!L28="",Invoice!L28=0),0,IF(AND(Invoice!A28&gt;DATE(2024,6,24),Invoice!A28&lt;DATE(2025,6,23)),'Schedule A'!D18+('Schedule A'!D19*((Invoice!L28-0.5)*2)),
IF(AND(Invoice!A28&gt;=DATE(2025,6,23),Invoice!A28&lt;DATE(2026,6,22)),'Schedule A'!E18+('Schedule A'!E19*((Invoice!L28-0.5)*2)),
IF(AND(Invoice!A28&gt;=DATE(2026,6,22),Invoice!A28&lt;=DATE(2027,6,20)),'Schedule A'!F18+('Schedule A'!F19*((Invoice!L28-0.5)*2)),
0))))</f>
        <v>0</v>
      </c>
      <c r="J64" s="21">
        <f>IF(OR(Invoice!L29="",Invoice!L29=0),0,IF(AND(Invoice!A29&gt;DATE(2024,6,24),Invoice!A29&lt;DATE(2025,6,23)),'Schedule A'!D18+('Schedule A'!D19*((Invoice!L29-0.5)*2)),
IF(AND(Invoice!A29&gt;=DATE(2025,6,23),Invoice!A29&lt;DATE(2026,6,22)),'Schedule A'!E18+('Schedule A'!E19*((Invoice!L29-0.5)*2)),
IF(AND(Invoice!A29&gt;=DATE(2026,6,22),Invoice!A29&lt;=DATE(2027,6,20)),'Schedule A'!F18+('Schedule A'!F19*((Invoice!L29-0.5)*2)),
0))))</f>
        <v>0</v>
      </c>
      <c r="K64" s="21">
        <f>IF(OR(Invoice!L30="",Invoice!L30=0),0,IF(AND(Invoice!A30&gt;DATE(2024,6,24),Invoice!A30&lt;DATE(2025,6,23)),'Schedule A'!D18+('Schedule A'!D19*((Invoice!L30-0.5)*2)),
IF(AND(Invoice!A30&gt;=DATE(2025,6,23),Invoice!A30&lt;DATE(2026,6,22)),'Schedule A'!E18+('Schedule A'!E19*((Invoice!L30-0.5)*2)),
IF(AND(Invoice!A30&gt;=DATE(2026,6,22),Invoice!A30&lt;=DATE(2027,6,20)),'Schedule A'!F18+('Schedule A'!F19*((Invoice!L30-0.5)*2)),
0))))</f>
        <v>0</v>
      </c>
      <c r="L64" s="21">
        <f>IF(OR(Invoice!L31="",Invoice!L31=0),0,IF(AND(Invoice!A31&gt;DATE(2024,6,24),Invoice!A31&lt;DATE(2025,6,23)),'Schedule A'!D18+('Schedule A'!D19*((Invoice!L31-0.5)*2)),
IF(AND(Invoice!A31&gt;=DATE(2025,6,23),Invoice!A31&lt;DATE(2026,6,22)),'Schedule A'!E18+('Schedule A'!E19*((Invoice!L31-0.5)*2)),
IF(AND(Invoice!A31&gt;=DATE(2026,6,22),Invoice!A31&lt;=DATE(2027,6,20)),'Schedule A'!F18+('Schedule A'!F19*((Invoice!L31-0.5)*2)),
0))))</f>
        <v>0</v>
      </c>
      <c r="M64" s="21">
        <f>IF(OR(Invoice!L32="",Invoice!L32=0),0,IF(AND(Invoice!A32&gt;DATE(2024,6,24),Invoice!A32&lt;DATE(2025,6,23)),'Schedule A'!D18+('Schedule A'!D19*((Invoice!L32-0.5)*2)),
IF(AND(Invoice!A32&gt;=DATE(2025,6,23),Invoice!A32&lt;DATE(2026,6,22)),'Schedule A'!E18+('Schedule A'!E19*((Invoice!L32-0.5)*2)),
IF(AND(Invoice!A32&gt;=DATE(2026,6,22),Invoice!A32&lt;=DATE(2027,6,20)),'Schedule A'!F18+('Schedule A'!F19*((Invoice!L32-0.5)*2)),
0))))</f>
        <v>0</v>
      </c>
    </row>
    <row r="65" spans="1:13" x14ac:dyDescent="0.25">
      <c r="A65" s="1" t="s">
        <v>194</v>
      </c>
      <c r="B65" s="21">
        <f>IF(OR(Invoice!L21="",Invoice!L21=0),0,IF(AND(Invoice!A21&gt;DATE(2024,6,24),Invoice!A21&lt;DATE(2025,6,23)),'Schedule A'!D18+('Schedule A'!D19*((Invoice!L21-0.5)*2)),
IF(AND(Invoice!A21&gt;=DATE(2025,6,23),Invoice!A21&lt;DATE(2026,6,22)),'Schedule A'!E18+('Schedule A'!E19*((Invoice!L21-0.5)*2)),
IF(AND(Invoice!A21&gt;=DATE(2026,6,22),Invoice!A21&lt;=DATE(2027,6,20)),'Schedule A'!F18+('Schedule A'!F19*((Invoice!L21-0.5)*2)),
0))))</f>
        <v>0</v>
      </c>
      <c r="C65" s="21">
        <f>IF(OR(Invoice!L22="",Invoice!L22=0),0,IF(AND(Invoice!A22&gt;DATE(2024,6,24),Invoice!A22&lt;DATE(2025,6,23)),'Schedule A'!D18+('Schedule A'!D19*((Invoice!L22-0.5)*2)),
IF(AND(Invoice!A22&gt;=DATE(2025,6,23),Invoice!A22&lt;DATE(2026,6,22)),'Schedule A'!E18+('Schedule A'!E19*((Invoice!L22-0.5)*2)),
IF(AND(Invoice!A22&gt;=DATE(2026,6,22),Invoice!A22&lt;=DATE(2027,6,20)),'Schedule A'!F18+('Schedule A'!F19*((Invoice!L22-0.5)*2)),
0))))</f>
        <v>0</v>
      </c>
      <c r="D65" s="21">
        <f>IF(OR(Invoice!L23="",Invoice!L23=0),0,IF(AND(Invoice!A23&gt;DATE(2024,6,24),Invoice!A23&lt;DATE(2025,6,23)),'Schedule A'!D18+('Schedule A'!D19*((Invoice!L23-0.5)*2)),
IF(AND(Invoice!A23&gt;=DATE(2025,6,23),Invoice!A23&lt;DATE(2026,6,22)),'Schedule A'!E18+('Schedule A'!E19*((Invoice!L23-0.5)*2)),
IF(AND(Invoice!A23&gt;=DATE(2026,6,22),Invoice!A23&lt;=DATE(2027,6,20)),'Schedule A'!F18+('Schedule A'!F19*((Invoice!L23-0.5)*2)),
0))))</f>
        <v>0</v>
      </c>
      <c r="E65" s="21">
        <f>IF(OR(Invoice!L24="",Invoice!L24=0),0,IF(AND(Invoice!A24&gt;DATE(2024,6,24),Invoice!A24&lt;DATE(2025,6,23)),'Schedule A'!D18+('Schedule A'!D19*((Invoice!L24-0.5)*2)),
IF(AND(Invoice!A24&gt;=DATE(2025,6,23),Invoice!A24&lt;DATE(2026,6,22)),'Schedule A'!E18+('Schedule A'!E19*((Invoice!L24-0.5)*2)),
IF(AND(Invoice!A24&gt;=DATE(2026,6,22),Invoice!A24&lt;=DATE(2027,6,20)),'Schedule A'!F18+('Schedule A'!F19*((Invoice!L24-0.5)*2)),
0))))</f>
        <v>0</v>
      </c>
      <c r="F65" s="21">
        <f>IF(OR(Invoice!L25="",Invoice!L25=0),0,IF(AND(Invoice!A25&gt;DATE(2024,6,24),Invoice!A25&lt;DATE(2025,6,23)),'Schedule A'!D18+('Schedule A'!D19*((Invoice!L25-0.5)*2)),
IF(AND(Invoice!A25&gt;=DATE(2025,6,23),Invoice!A25&lt;DATE(2026,6,22)),'Schedule A'!E18+('Schedule A'!E19*((Invoice!L25-0.5)*2)),
IF(AND(Invoice!A25&gt;=DATE(2026,6,22),Invoice!A25&lt;=DATE(2027,6,20)),'Schedule A'!F18+('Schedule A'!F19*((Invoice!L25-0.5)*2)),
0))))</f>
        <v>0</v>
      </c>
      <c r="G65" s="21">
        <f>IF(OR(Invoice!L26="",Invoice!L26=0),0,IF(AND(Invoice!A26&gt;DATE(2024,6,24),Invoice!A26&lt;DATE(2025,6,23)),'Schedule A'!D18+('Schedule A'!D19*((Invoice!L26-0.5)*2)),
IF(AND(Invoice!A26&gt;=DATE(2025,6,23),Invoice!A26&lt;DATE(2026,6,22)),'Schedule A'!E18+('Schedule A'!E19*((Invoice!L26-0.5)*2)),
IF(AND(Invoice!A26&gt;=DATE(2026,6,22),Invoice!A26&lt;=DATE(2027,6,20)),'Schedule A'!F18+('Schedule A'!F19*((Invoice!L26-0.5)*2)),
0))))</f>
        <v>0</v>
      </c>
      <c r="H65" s="21">
        <f>IF(OR(Invoice!L27="",Invoice!L27=0),0,IF(AND(Invoice!A27&gt;DATE(2024,6,24),Invoice!A27&lt;DATE(2025,6,23)),'Schedule A'!D18+('Schedule A'!D19*((Invoice!L27-0.5)*2)),
IF(AND(Invoice!A27&gt;=DATE(2025,6,23),Invoice!A27&lt;DATE(2026,6,22)),'Schedule A'!E18+('Schedule A'!E19*((Invoice!L27-0.5)*2)),
IF(AND(Invoice!A27&gt;=DATE(2026,6,22),Invoice!A27&lt;=DATE(2027,6,20)),'Schedule A'!F18+('Schedule A'!F19*((Invoice!L27-0.5)*2)),
0))))</f>
        <v>0</v>
      </c>
      <c r="I65" s="21">
        <f>IF(OR(Invoice!L28="",Invoice!L28=0),0,IF(AND(Invoice!A28&gt;DATE(2024,6,24),Invoice!A28&lt;DATE(2025,6,23)),'Schedule A'!D18+('Schedule A'!D19*((Invoice!L28-0.5)*2)),
IF(AND(Invoice!A28&gt;=DATE(2025,6,23),Invoice!A28&lt;DATE(2026,6,22)),'Schedule A'!E18+('Schedule A'!E19*((Invoice!L28-0.5)*2)),
IF(AND(Invoice!A28&gt;=DATE(2026,6,22),Invoice!A28&lt;=DATE(2027,6,20)),'Schedule A'!F18+('Schedule A'!F19*((Invoice!L28-0.5)*2)),
0))))</f>
        <v>0</v>
      </c>
      <c r="J65" s="21">
        <f>IF(OR(Invoice!L29="",Invoice!L29=0),0,IF(AND(Invoice!A29&gt;DATE(2024,6,24),Invoice!A29&lt;DATE(2025,6,23)),'Schedule A'!D18+('Schedule A'!D19*((Invoice!L29-0.5)*2)),
IF(AND(Invoice!A29&gt;=DATE(2025,6,23),Invoice!A29&lt;DATE(2026,6,22)),'Schedule A'!E18+('Schedule A'!E19*((Invoice!L29-0.5)*2)),
IF(AND(Invoice!A29&gt;=DATE(2026,6,22),Invoice!A29&lt;=DATE(2027,6,20)),'Schedule A'!F18+('Schedule A'!F19*((Invoice!L29-0.5)*2)),
0))))</f>
        <v>0</v>
      </c>
      <c r="K65" s="21">
        <f>IF(OR(Invoice!L30="",Invoice!L30=0),0,IF(AND(Invoice!A30&gt;DATE(2024,6,24),Invoice!A30&lt;DATE(2025,6,23)),'Schedule A'!D18+('Schedule A'!D19*((Invoice!L30-0.5)*2)),
IF(AND(Invoice!A30&gt;=DATE(2025,6,23),Invoice!A30&lt;DATE(2026,6,22)),'Schedule A'!E18+('Schedule A'!E19*((Invoice!L30-0.5)*2)),
IF(AND(Invoice!A30&gt;=DATE(2026,6,22),Invoice!A30&lt;=DATE(2027,6,20)),'Schedule A'!F18+('Schedule A'!F19*((Invoice!L30-0.5)*2)),
0))))</f>
        <v>0</v>
      </c>
      <c r="L65" s="21">
        <f>IF(OR(Invoice!L31="",Invoice!L31=0),0,IF(AND(Invoice!A31&gt;DATE(2024,6,24),Invoice!A31&lt;DATE(2025,6,23)),'Schedule A'!D18+('Schedule A'!D19*((Invoice!L31-0.5)*2)),
IF(AND(Invoice!A31&gt;=DATE(2025,6,23),Invoice!A31&lt;DATE(2026,6,22)),'Schedule A'!E18+('Schedule A'!E19*((Invoice!L31-0.5)*2)),
IF(AND(Invoice!A31&gt;=DATE(2026,6,22),Invoice!A31&lt;=DATE(2027,6,20)),'Schedule A'!F18+('Schedule A'!F19*((Invoice!L31-0.5)*2)),
0))))</f>
        <v>0</v>
      </c>
      <c r="M65" s="21">
        <f>IF(OR(Invoice!L32="",Invoice!L32=0),0,IF(AND(Invoice!A32&gt;DATE(2024,6,24),Invoice!A32&lt;DATE(2025,6,23)),'Schedule A'!D18+('Schedule A'!D19*((Invoice!L32-0.5)*2)),
IF(AND(Invoice!A32&gt;=DATE(2025,6,23),Invoice!A32&lt;DATE(2026,6,22)),'Schedule A'!E18+('Schedule A'!E19*((Invoice!L32-0.5)*2)),
IF(AND(Invoice!A32&gt;=DATE(2026,6,22),Invoice!A32&lt;=DATE(2027,6,20)),'Schedule A'!F18+('Schedule A'!F19*((Invoice!L32-0.5)*2)),
0))))</f>
        <v>0</v>
      </c>
    </row>
    <row r="66" spans="1:13" x14ac:dyDescent="0.25">
      <c r="A66" s="1" t="s">
        <v>143</v>
      </c>
      <c r="B66" s="21">
        <f>IF(OR(Invoice!L21="",Invoice!L21=0),0,IF(AND(Invoice!A21&gt;DATE(2024,6,24),Invoice!A21&lt;DATE(2025,6,23)),('Schedule A'!D20*CEILING(MAX(Invoice!L21,4),1)),
IF(AND(Invoice!A21&gt;=DATE(2025,6,23),Invoice!A21&lt;DATE(2026,6,22)),('Schedule A'!E20*CEILING(MAX(Invoice!L21,4),1)),
IF(AND(Invoice!A21&gt;=DATE(2026,6,22),Invoice!A21&lt;=DATE(2027,6,20)),('Schedule A'!F20*CEILING(MAX(Invoice!L21,4),1)),
0))))</f>
        <v>0</v>
      </c>
      <c r="C66" s="21">
        <f>IF(OR(Invoice!L22="",Invoice!L22=0),0,IF(AND(Invoice!A22&gt;DATE(2024,6,24),Invoice!A22&lt;DATE(2025,6,23)),('Schedule A'!D20*CEILING(MAX(Invoice!L22,4),1)),
IF(AND(Invoice!A22&gt;=DATE(2025,6,23),Invoice!A22&lt;DATE(2026,6,22)),('Schedule A'!E20*CEILING(MAX(Invoice!L22,4),1)),
IF(AND(Invoice!A22&gt;=DATE(2026,6,22),Invoice!A22&lt;=DATE(2027,6,20)),('Schedule A'!F20*CEILING(MAX(Invoice!L22,4),1)),
0))))</f>
        <v>0</v>
      </c>
      <c r="D66" s="21">
        <f>IF(OR(Invoice!L23="",Invoice!L23=0),0,IF(AND(Invoice!A23&gt;DATE(2024,6,24),Invoice!A23&lt;DATE(2025,6,23)),('Schedule A'!D20*CEILING(MAX(Invoice!L23,4),1)),
IF(AND(Invoice!A23&gt;=DATE(2025,6,23),Invoice!A23&lt;DATE(2026,6,22)),('Schedule A'!E20*CEILING(MAX(Invoice!L23,4),1)),
IF(AND(Invoice!A23&gt;=DATE(2026,6,22),Invoice!A23&lt;=DATE(2027,6,20)),('Schedule A'!F20*CEILING(MAX(Invoice!L23,4),1)),
0))))</f>
        <v>0</v>
      </c>
      <c r="E66" s="21">
        <f>IF(OR(Invoice!L24="",Invoice!L24=0),0,IF(AND(Invoice!A24&gt;DATE(2024,6,24),Invoice!A24&lt;DATE(2025,6,23)),('Schedule A'!D20*CEILING(MAX(Invoice!L24,4),1)),
IF(AND(Invoice!A24&gt;=DATE(2025,6,23),Invoice!A24&lt;DATE(2026,6,22)),('Schedule A'!E20*CEILING(MAX(Invoice!L24,4),1)),
IF(AND(Invoice!A24&gt;=DATE(2026,6,22),Invoice!A24&lt;=DATE(2027,6,20)),('Schedule A'!F20*CEILING(MAX(Invoice!L24,4),1)),
0))))</f>
        <v>0</v>
      </c>
      <c r="F66" s="21">
        <f>IF(OR(Invoice!L25="",Invoice!L25=0),0,IF(AND(Invoice!A25&gt;DATE(2024,6,24),Invoice!A25&lt;DATE(2025,6,23)),('Schedule A'!D20*CEILING(MAX(Invoice!L25,4),1)),
IF(AND(Invoice!A25&gt;=DATE(2025,6,23),Invoice!A25&lt;DATE(2026,6,22)),('Schedule A'!E20*CEILING(MAX(Invoice!L25,4),1)),
IF(AND(Invoice!A25&gt;=DATE(2026,6,22),Invoice!A25&lt;=DATE(2027,6,20)),('Schedule A'!F20*CEILING(MAX(Invoice!L25,4),1)),
0))))</f>
        <v>0</v>
      </c>
      <c r="G66" s="21">
        <f>IF(OR(Invoice!L26="",Invoice!L26=0),0,IF(AND(Invoice!A26&gt;DATE(2024,6,24),Invoice!A26&lt;DATE(2025,6,23)),('Schedule A'!D20*CEILING(MAX(Invoice!L26,4),1)),
IF(AND(Invoice!A26&gt;=DATE(2025,6,23),Invoice!A26&lt;DATE(2026,6,22)),('Schedule A'!E20*CEILING(MAX(Invoice!L26,4),1)),
IF(AND(Invoice!A26&gt;=DATE(2026,6,22),Invoice!A26&lt;=DATE(2027,6,20)),('Schedule A'!F20*CEILING(MAX(Invoice!L26,4),1)),
0))))</f>
        <v>0</v>
      </c>
      <c r="H66" s="21">
        <f>IF(OR(Invoice!L27="",Invoice!L27=0),0,IF(AND(Invoice!A27&gt;DATE(2024,6,24),Invoice!A27&lt;DATE(2025,6,23)),('Schedule A'!D20*CEILING(MAX(Invoice!L27,4),1)),
IF(AND(Invoice!A27&gt;=DATE(2025,6,23),Invoice!A27&lt;DATE(2026,6,22)),('Schedule A'!E20*CEILING(MAX(Invoice!L27,4),1)),
IF(AND(Invoice!A27&gt;=DATE(2026,6,22),Invoice!A27&lt;=DATE(2027,6,20)),('Schedule A'!F20*CEILING(MAX(Invoice!L27,4),1)),
0))))</f>
        <v>0</v>
      </c>
      <c r="I66" s="21">
        <f>IF(OR(Invoice!L28="",Invoice!L28=0),0,IF(AND(Invoice!A28&gt;DATE(2024,6,24),Invoice!A28&lt;DATE(2025,6,23)),('Schedule A'!D20*CEILING(MAX(Invoice!L28,4),1)),
IF(AND(Invoice!A28&gt;=DATE(2025,6,23),Invoice!A28&lt;DATE(2026,6,22)),('Schedule A'!E20*CEILING(MAX(Invoice!L28,4),1)),
IF(AND(Invoice!A28&gt;=DATE(2026,6,22),Invoice!A28&lt;=DATE(2027,6,20)),('Schedule A'!F20*CEILING(MAX(Invoice!L28,4),1)),
0))))</f>
        <v>0</v>
      </c>
      <c r="J66" s="21">
        <f>IF(OR(Invoice!L29="",Invoice!L29=0),0,IF(AND(Invoice!A29&gt;DATE(2024,6,24),Invoice!A29&lt;DATE(2025,6,23)),('Schedule A'!D20*CEILING(MAX(Invoice!L29,4),1)),
IF(AND(Invoice!A29&gt;=DATE(2025,6,23),Invoice!A29&lt;DATE(2026,6,22)),('Schedule A'!E20*CEILING(MAX(Invoice!L29,4),1)),
IF(AND(Invoice!A29&gt;=DATE(2026,6,22),Invoice!A29&lt;=DATE(2027,6,20)),('Schedule A'!F20*CEILING(MAX(Invoice!L29,4),1)),
0))))</f>
        <v>0</v>
      </c>
      <c r="K66" s="21">
        <f>IF(OR(Invoice!L30="",Invoice!L30=0),0,IF(AND(Invoice!A30&gt;DATE(2024,6,24),Invoice!A30&lt;DATE(2025,6,23)),('Schedule A'!D20*CEILING(MAX(Invoice!L30,4),1)),
IF(AND(Invoice!A30&gt;=DATE(2025,6,23),Invoice!A30&lt;DATE(2026,6,22)),('Schedule A'!E20*CEILING(MAX(Invoice!L30,4),1)),
IF(AND(Invoice!A30&gt;=DATE(2026,6,22),Invoice!A30&lt;=DATE(2027,6,20)),('Schedule A'!F20*CEILING(MAX(Invoice!L30,4),1)),
0))))</f>
        <v>0</v>
      </c>
      <c r="L66" s="21">
        <f>IF(OR(Invoice!L31="",Invoice!L31=0),0,IF(AND(Invoice!A31&gt;DATE(2024,6,24),Invoice!A31&lt;DATE(2025,6,23)),('Schedule A'!D20*CEILING(MAX(Invoice!L31,4),1)),
IF(AND(Invoice!A31&gt;=DATE(2025,6,23),Invoice!A31&lt;DATE(2026,6,22)),('Schedule A'!E20*CEILING(MAX(Invoice!L31,4),1)),
IF(AND(Invoice!A31&gt;=DATE(2026,6,22),Invoice!A31&lt;=DATE(2027,6,20)),('Schedule A'!F20*CEILING(MAX(Invoice!L31,4),1)),
0))))</f>
        <v>0</v>
      </c>
      <c r="M66" s="21">
        <f>IF(OR(Invoice!L32="",Invoice!L32=0),0,IF(AND(Invoice!A32&gt;DATE(2024,6,24),Invoice!A32&lt;DATE(2025,6,23)),('Schedule A'!D20*CEILING(MAX(Invoice!L32,4),1)),
IF(AND(Invoice!A32&gt;=DATE(2025,6,23),Invoice!A32&lt;DATE(2026,6,22)),('Schedule A'!E20*CEILING(MAX(Invoice!L32,4),1)),
IF(AND(Invoice!A32&gt;=DATE(2026,6,22),Invoice!A32&lt;=DATE(2027,6,20)),('Schedule A'!F20*CEILING(MAX(Invoice!L32,4),1)),
0))))</f>
        <v>0</v>
      </c>
    </row>
    <row r="67" spans="1:13" x14ac:dyDescent="0.25">
      <c r="A67" s="1" t="s">
        <v>68</v>
      </c>
      <c r="B67" s="21">
        <f>IF(OR(Invoice!L21="",Invoice!L21=0),0,IF(AND(Invoice!A21&gt;DATE(2024,6,24),Invoice!A21&lt;DATE(2025,6,23)),
'Schedule A'!D18+('Schedule A'!D19*IF(Invoice!L21&lt;=1.5,1.5,CEILING(Invoice!L21-0.5,0.5))*2),
IF(AND(Invoice!A21&gt;=DATE(2025,6,23),Invoice!A21&lt;DATE(2026,6,22)),
'Schedule A'!E18+('Schedule A'!E19*IF(Invoice!L21&lt;=1.5,1.5,CEILING(Invoice!L21-0.5,0.5))*2),
IF(AND(Invoice!A21&gt;=DATE(2026,6,22),Invoice!A21&lt;=DATE(2027,6,20)),
'Schedule A'!F18+('Schedule A'!F19*IF(Invoice!L21&lt;=1.5,1.5,CEILING(Invoice!L21-0.5,0.5))*2),
0))))</f>
        <v>0</v>
      </c>
      <c r="C67" s="21">
        <f>IF(OR(Invoice!L22="",Invoice!L22=0),0,IF(AND(Invoice!A22&gt;DATE(2024,6,24),Invoice!A22&lt;DATE(2025,6,23)),
'Schedule A'!D18+('Schedule A'!D19*IF(Invoice!L22&lt;=1.5,1.5,CEILING(Invoice!L22-0.5,0.5))*2),
IF(AND(Invoice!A22&gt;=DATE(2025,6,23),Invoice!A22&lt;DATE(2026,6,22)),
'Schedule A'!E18+('Schedule A'!E19*IF(Invoice!L22&lt;=1.5,1.5,CEILING(Invoice!L22-0.5,0.5))*2),
IF(AND(Invoice!A22&gt;=DATE(2026,6,22),Invoice!A22&lt;=DATE(2027,6,20)),
'Schedule A'!F18+('Schedule A'!F19*IF(Invoice!L22&lt;=1.5,1.5,CEILING(Invoice!L22-0.5,0.5))*2),
0))))</f>
        <v>0</v>
      </c>
      <c r="D67" s="21">
        <f>IF(OR(Invoice!L23="",Invoice!L23=0),0,IF(AND(Invoice!A23&gt;DATE(2024,6,24),Invoice!A22&lt;DATE(2025,6,23)),
'Schedule A'!D18+('Schedule A'!D19*IF(Invoice!L23&lt;=1.5,1.5,CEILING(Invoice!L23-0.5,0.5))*2),
IF(AND(Invoice!A23&gt;=DATE(2025,6,23),Invoice!A23&lt;DATE(2026,6,22)),
'Schedule A'!E18+('Schedule A'!E19*IF(Invoice!L23&lt;=1.5,1.5,CEILING(Invoice!L23-0.5,0.5))*2),
IF(AND(Invoice!A23&gt;=DATE(2026,6,22),Invoice!A23&lt;=DATE(2027,6,20)),
'Schedule A'!F18+('Schedule A'!F19*IF(Invoice!L23&lt;=1.5,1.5,CEILING(Invoice!L23-0.5,0.5))*2),
0))))</f>
        <v>0</v>
      </c>
      <c r="E67" s="21">
        <f>IF(OR(Invoice!L24="",Invoice!L24=0),0,IF(AND(Invoice!A24&gt;DATE(2024,6,24),Invoice!A24&lt;DATE(2025,6,23)),
'Schedule A'!D18+('Schedule A'!D19*IF(Invoice!L24&lt;=1.5,1.5,CEILING(Invoice!L24-0.5,0.5))*2),
IF(AND(Invoice!A24&gt;=DATE(2025,6,23),Invoice!A24&lt;DATE(2026,6,22)),
'Schedule A'!E18+('Schedule A'!E19*IF(Invoice!L24&lt;=1.5,1.5,CEILING(Invoice!L24-0.5,0.5))*2),
IF(AND(Invoice!A24&gt;=DATE(2026,6,22),Invoice!A24&lt;=DATE(2027,6,20)),
'Schedule A'!F18+('Schedule A'!F19*IF(Invoice!L24&lt;=1.5,1.5,CEILING(Invoice!L24-0.5,0.5))*2),
0))))</f>
        <v>0</v>
      </c>
      <c r="F67" s="21">
        <f>IF(OR(Invoice!L25="",Invoice!L25=0),0,IF(AND(Invoice!A22&gt;DATE(2024,6,24),Invoice!A25&lt;DATE(2025,6,23)),
'Schedule A'!D18+('Schedule A'!D19*IF(Invoice!L25&lt;=1.5,1.5,CEILING(Invoice!L25-0.5,0.5))*2),
IF(AND(Invoice!A25&gt;=DATE(2025,6,23),Invoice!A25&lt;DATE(2026,6,22)),
'Schedule A'!E18+('Schedule A'!E19*IF(Invoice!L25&lt;=1.5,1.5,CEILING(Invoice!L25-0.5,0.5))*2),
IF(AND(Invoice!A25&gt;=DATE(2026,6,22),Invoice!A25&lt;=DATE(2027,6,20)),
'Schedule A'!F18+('Schedule A'!F19*IF(Invoice!L25&lt;=1.5,1.5,CEILING(Invoice!L25-0.5,0.5))*2),
0))))</f>
        <v>0</v>
      </c>
      <c r="G67" s="21">
        <f>IF(OR(Invoice!L26="",Invoice!L26=0),0,IF(AND(Invoice!A26&gt;DATE(2024,6,24),Invoice!A26&lt;DATE(2025,6,23)),
'Schedule A'!D18+('Schedule A'!D19*IF(Invoice!L26&lt;=1.5,1.5,CEILING(Invoice!L26-0.5,0.5))*2),
IF(AND(Invoice!A26&gt;=DATE(2025,6,23),Invoice!A26&lt;DATE(2026,6,22)),
'Schedule A'!E18+('Schedule A'!E19*IF(Invoice!L26&lt;=1.5,1.5,CEILING(Invoice!L26-0.5,0.5))*2),
IF(AND(Invoice!A26&gt;=DATE(2026,6,22),Invoice!A22&lt;=DATE(2027,6,20)),
'Schedule A'!F18+('Schedule A'!F19*IF(Invoice!L26&lt;=1.5,1.5,CEILING(Invoice!L26-0.5,0.5))*2),
0))))</f>
        <v>0</v>
      </c>
      <c r="H67" s="21">
        <f>IF(OR(Invoice!L27="",Invoice!L27=0),0,IF(AND(Invoice!A22&gt;DATE(2024,6,24),Invoice!A27&lt;DATE(2025,6,23)),
'Schedule A'!D18+('Schedule A'!D19*IF(Invoice!L27&lt;=1.5,1.5,CEILING(Invoice!L27-0.5,0.5))*2),
IF(AND(Invoice!A27&gt;=DATE(2025,6,23),Invoice!A27&lt;DATE(2026,6,22)),
'Schedule A'!E18+('Schedule A'!E19*IF(Invoice!L27&lt;=1.5,1.5,CEILING(Invoice!L27-0.5,0.5))*2),
IF(AND(Invoice!A27&gt;=DATE(2026,6,22),Invoice!A27&lt;=DATE(2027,6,20)),
'Schedule A'!F18+('Schedule A'!F19*IF(Invoice!L27&lt;=1.5,1.5,CEILING(Invoice!L27-0.5,0.5))*2),
0))))</f>
        <v>0</v>
      </c>
      <c r="I67" s="21">
        <f>IF(OR(Invoice!L28="",Invoice!L28=0),0,IF(AND(Invoice!A28&gt;DATE(2024,6,24),Invoice!A28&lt;DATE(2025,6,23)),
'Schedule A'!D18+('Schedule A'!D19*IF(Invoice!L28&lt;=1.5,1.5,CEILING(Invoice!L28-0.5,0.5))*2),
IF(AND(Invoice!A28&gt;=DATE(2025,6,23),Invoice!A28&lt;DATE(2026,6,22)),
'Schedule A'!E18+('Schedule A'!E19*IF(Invoice!L28&lt;=1.5,1.5,CEILING(Invoice!L28-0.5,0.5))*2),
IF(AND(Invoice!A28&gt;=DATE(2026,6,22),Invoice!A28&lt;=DATE(2027,6,20)),
'Schedule A'!F18+('Schedule A'!F19*IF(Invoice!L28&lt;=1.5,1.5,CEILING(Invoice!L28-0.5,0.5))*2),
0))))</f>
        <v>0</v>
      </c>
      <c r="J67" s="21">
        <f>IF(OR(Invoice!L29="",Invoice!L29=0),0,IF(AND(Invoice!A29&gt;DATE(2024,6,24),Invoice!A29&lt;DATE(2025,6,23)),
'Schedule A'!D18+('Schedule A'!D19*IF(Invoice!L29&lt;=1.5,1.5,CEILING(Invoice!L29-0.5,0.5))*2),
IF(AND(Invoice!A29&gt;=DATE(2025,6,23),Invoice!A29&lt;DATE(2026,6,22)),
'Schedule A'!E18+('Schedule A'!E19*IF(Invoice!L29&lt;=1.5,1.5,CEILING(Invoice!L29-0.5,0.5))*2),
IF(AND(Invoice!A29&gt;=DATE(2026,6,22),Invoice!A29&lt;=DATE(2027,6,20)),
'Schedule A'!F18+('Schedule A'!F19*IF(Invoice!L29&lt;=1.5,1.5,CEILING(Invoice!L29-0.5,0.5))*2),
0))))</f>
        <v>0</v>
      </c>
      <c r="K67" s="21">
        <f>IF(OR(Invoice!L30="",Invoice!L30=0),0,IF(AND(Invoice!A30&gt;DATE(2024,6,24),Invoice!A30&lt;DATE(2025,6,23)),
'Schedule A'!D18+('Schedule A'!D19*IF(Invoice!L30&lt;=1.5,1.5,CEILING(Invoice!L30-0.5,0.5))*2),
IF(AND(Invoice!A30&gt;=DATE(2025,6,23),Invoice!A30&lt;DATE(2026,6,22)),
'Schedule A'!E18+('Schedule A'!E19*IF(Invoice!L30&lt;=1.5,1.5,CEILING(Invoice!L30-0.5,0.5))*2),
IF(AND(Invoice!A30&gt;=DATE(2026,6,22),Invoice!A30&lt;=DATE(2027,6,20)),
'Schedule A'!F18+('Schedule A'!F19*IF(Invoice!L30&lt;=1.5,1.5,CEILING(Invoice!L30-0.5,0.5))*2),
0))))</f>
        <v>0</v>
      </c>
      <c r="L67" s="21">
        <f>IF(OR(Invoice!L31="",Invoice!L31=0),0,IF(AND(Invoice!A31&gt;DATE(2024,6,24),Invoice!A31&lt;DATE(2025,6,23)),
'Schedule A'!D18+('Schedule A'!D19*IF(Invoice!L31&lt;=1.5,1.5,CEILING(Invoice!L31-0.5,0.5))*2),
IF(AND(Invoice!A31&gt;=DATE(2025,6,23),Invoice!A31&lt;DATE(2026,6,22)),
'Schedule A'!E18+('Schedule A'!E19*IF(Invoice!L31&lt;=1.5,1.5,CEILING(Invoice!L31-0.5,0.5))*2),
IF(AND(Invoice!A31&gt;=DATE(2026,6,22),Invoice!A31&lt;=DATE(2027,6,20)),
'Schedule A'!F18+('Schedule A'!F19*IF(Invoice!L31&lt;=1.5,1.5,CEILING(Invoice!L31-0.5,0.5))*2),
0))))</f>
        <v>0</v>
      </c>
      <c r="M67" s="21">
        <f>IF(OR(Invoice!L32="",Invoice!L32=0),0,IF(AND(Invoice!A32&gt;DATE(2024,6,24),Invoice!A32&lt;DATE(2025,6,23)),
'Schedule A'!D18+('Schedule A'!D19*IF(Invoice!L32&lt;=1.5,1.5,CEILING(Invoice!L32-0.5,0.5))*2),
IF(AND(Invoice!A32&gt;=DATE(2025,6,23),Invoice!A32&lt;DATE(2026,6,22)),
'Schedule A'!E18+('Schedule A'!E19*IF(Invoice!L32&lt;=1.5,1.5,CEILING(Invoice!L32-0.5,0.5))*2),
IF(AND(Invoice!A32&gt;=DATE(2026,6,22),Invoice!A32&lt;=DATE(2027,6,20)),
'Schedule A'!F18+('Schedule A'!F19*IF(Invoice!L32&lt;=1.5,1.5,CEILING(Invoice!L32-0.5,0.5))*2),
0))))</f>
        <v>0</v>
      </c>
    </row>
    <row r="68" spans="1:13" x14ac:dyDescent="0.25">
      <c r="A68" s="1" t="s">
        <v>195</v>
      </c>
      <c r="B68" s="21">
        <f>IF(OR(Invoice!L21="",Invoice!L21=0),0,IF(AND(Invoice!A21&gt;DATE(2024,6,24),Invoice!A21&lt;DATE(2025,6,23)),('Schedule A'!D22)+('Schedule A'!D23*CEILING(Invoice!L21-0.5,1)),
IF(AND(Invoice!A21&gt;=DATE(2025,6,23),Invoice!A21&lt;DATE(2026,6,22)),('Schedule A'!E22)+('Schedule A'!E23*CEILING(Invoice!L21-0.5,1)),
IF(AND(Invoice!A21&gt;=DATE(2026,6,22),Invoice!A21&lt;=DATE(2027,6,20)),('Schedule A'!F22)+('Schedule A'!F23*CEILING(Invoice!L21-0.5,1)),
0))))</f>
        <v>0</v>
      </c>
      <c r="C68" s="21">
        <f>IF(OR(Invoice!L22="",Invoice!L22=0),0,IF(AND(Invoice!A22&gt;DATE(2024,6,24),Invoice!A22&lt;DATE(2025,6,23)),('Schedule A'!D22)+('Schedule A'!D23*CEILING(Invoice!L22-0.5,1)),
IF(AND(Invoice!A22&gt;=DATE(2025,6,23),Invoice!A22&lt;DATE(2026,6,22)),('Schedule A'!E22)+('Schedule A'!E23*CEILING(Invoice!L22-0.5,1)),
IF(AND(Invoice!A22&gt;=DATE(2026,6,22),Invoice!A22&lt;=DATE(2027,6,20)),('Schedule A'!F22)+('Schedule A'!F23*CEILING(Invoice!L22-0.5,1)),
0))))</f>
        <v>0</v>
      </c>
      <c r="D68" s="21">
        <f>IF(OR(Invoice!L23="",Invoice!L23=0),0,IF(AND(Invoice!A23&gt;DATE(2024,6,24),Invoice!A23&lt;DATE(2025,6,23)),('Schedule A'!D22)+('Schedule A'!D23*CEILING(Invoice!L23-0.5,1)),
IF(AND(Invoice!A23&gt;=DATE(2025,6,23),Invoice!A23&lt;DATE(2026,6,22)),('Schedule A'!E22)+('Schedule A'!E23*CEILING(Invoice!L23-0.5,1)),
IF(AND(Invoice!A23&gt;=DATE(2026,6,22),Invoice!A23&lt;=DATE(2027,6,20)),('Schedule A'!F22)+('Schedule A'!F23*CEILING(Invoice!L23-0.5,1)),
0))))</f>
        <v>0</v>
      </c>
      <c r="E68" s="21">
        <f>IF(OR(Invoice!L24="",Invoice!L24=0),0,IF(AND(Invoice!A24&gt;DATE(2024,6,24),Invoice!A24&lt;DATE(2025,6,23)),('Schedule A'!D22)+('Schedule A'!D23*CEILING(Invoice!L24-0.5,1)),
IF(AND(Invoice!A24&gt;=DATE(2025,6,23),Invoice!A24&lt;DATE(2026,6,22)),('Schedule A'!E22)+('Schedule A'!E23*CEILING(Invoice!L24-0.5,1)),
IF(AND(Invoice!A24&gt;=DATE(2026,6,22),Invoice!A24&lt;=DATE(2027,6,20)),('Schedule A'!F22)+('Schedule A'!F23*CEILING(Invoice!L24-0.5,1)),
0))))</f>
        <v>0</v>
      </c>
      <c r="F68" s="21">
        <f>IF(OR(Invoice!L25="",Invoice!L25=0),0,IF(AND(Invoice!A25&gt;DATE(2024,6,24),Invoice!A25&lt;DATE(2025,6,23)),('Schedule A'!D22)+('Schedule A'!D23*CEILING(Invoice!L25-0.5,1)),
IF(AND(Invoice!A25&gt;=DATE(2025,6,23),Invoice!A25&lt;DATE(2026,6,22)),('Schedule A'!E22)+('Schedule A'!E23*CEILING(Invoice!L25-0.5,1)),
IF(AND(Invoice!A25&gt;=DATE(2026,6,22),Invoice!A25&lt;=DATE(2027,6,20)),('Schedule A'!F22)+('Schedule A'!F23*CEILING(Invoice!L25-0.5,1)),
0))))</f>
        <v>0</v>
      </c>
      <c r="G68" s="21">
        <f>IF(OR(Invoice!L26="",Invoice!L26=0),0,IF(AND(Invoice!A26&gt;DATE(2024,6,24),Invoice!A26&lt;DATE(2025,6,23)),('Schedule A'!D22)+('Schedule A'!D23*CEILING(Invoice!L26-0.5,1)),
IF(AND(Invoice!A26&gt;=DATE(2025,6,23),Invoice!A26&lt;DATE(2026,6,22)),('Schedule A'!E22)+('Schedule A'!E23*CEILING(Invoice!L26-0.5,1)),
IF(AND(Invoice!A26&gt;=DATE(2026,6,22),Invoice!A26&lt;=DATE(2027,6,20)),('Schedule A'!F22)+('Schedule A'!F23*CEILING(Invoice!L26-0.5,1)),
0))))</f>
        <v>0</v>
      </c>
      <c r="H68" s="21">
        <f>IF(OR(Invoice!L27="",Invoice!L27=0),0,IF(AND(Invoice!A27&gt;DATE(2024,6,24),Invoice!A27&lt;DATE(2025,6,23)),('Schedule A'!D22)+('Schedule A'!D23*CEILING(Invoice!L27-0.5,1)),
IF(AND(Invoice!A27&gt;=DATE(2025,6,23),Invoice!A27&lt;DATE(2026,6,22)),('Schedule A'!E22)+('Schedule A'!E23*CEILING(Invoice!L27-0.5,1)),
IF(AND(Invoice!A27&gt;=DATE(2026,6,22),Invoice!A27&lt;=DATE(2027,6,20)),('Schedule A'!F22)+('Schedule A'!F23*CEILING(Invoice!L27-0.5,1)),
0))))</f>
        <v>0</v>
      </c>
      <c r="I68" s="21">
        <f>IF(OR(Invoice!L28="",Invoice!L28=0),0,IF(AND(Invoice!A28&gt;DATE(2024,6,24),Invoice!A28&lt;DATE(2025,6,23)),('Schedule A'!D22)+('Schedule A'!D23*CEILING(Invoice!L28-0.5,1)),
IF(AND(Invoice!A28&gt;=DATE(2025,6,23),Invoice!A28&lt;DATE(2026,6,22)),('Schedule A'!E22)+('Schedule A'!E23*CEILING(Invoice!L28-0.5,1)),
IF(AND(Invoice!A28&gt;=DATE(2026,6,22),Invoice!A28&lt;=DATE(2027,6,20)),('Schedule A'!F22)+('Schedule A'!F23*CEILING(Invoice!L28-0.5,1)),
0))))</f>
        <v>0</v>
      </c>
      <c r="J68" s="21">
        <f>IF(OR(Invoice!L29="",Invoice!L29=0),0,IF(AND(Invoice!A29&gt;DATE(2024,6,24),Invoice!A29&lt;DATE(2025,6,23)),('Schedule A'!D22)+('Schedule A'!D23*CEILING(Invoice!L29-0.5,1)),
IF(AND(Invoice!A29&gt;=DATE(2025,6,23),Invoice!A29&lt;DATE(2026,6,22)),('Schedule A'!E22)+('Schedule A'!E23*CEILING(Invoice!L29-0.5,1)),
IF(AND(Invoice!A29&gt;=DATE(2026,6,22),Invoice!A29&lt;=DATE(2027,6,20)),('Schedule A'!F22)+('Schedule A'!F23*CEILING(Invoice!L29-0.5,1)),
0))))</f>
        <v>0</v>
      </c>
      <c r="K68" s="21">
        <f>IF(OR(Invoice!L30="",Invoice!L30=0),0,IF(AND(Invoice!A30&gt;DATE(2024,6,24),Invoice!A30&lt;DATE(2025,6,23)),('Schedule A'!D22)+('Schedule A'!D23*CEILING(Invoice!L30-0.5,1)),
IF(AND(Invoice!A30&gt;=DATE(2025,6,23),Invoice!A30&lt;DATE(2026,6,22)),('Schedule A'!E22)+('Schedule A'!E23*CEILING(Invoice!L30-0.5,1)),
IF(AND(Invoice!A30&gt;=DATE(2026,6,22),Invoice!A30&lt;=DATE(2027,6,20)),('Schedule A'!F22)+('Schedule A'!F23*CEILING(Invoice!L30-0.5,1)),
0))))</f>
        <v>0</v>
      </c>
      <c r="L68" s="21">
        <f>IF(OR(Invoice!L31="",Invoice!L31=0),0,IF(AND(Invoice!A31&gt;DATE(2024,6,24),Invoice!A31&lt;DATE(2025,6,23)),('Schedule A'!D22)+('Schedule A'!D23*CEILING(Invoice!L31-0.5,1)),
IF(AND(Invoice!A31&gt;=DATE(2025,6,23),Invoice!A31&lt;DATE(2026,6,22)),('Schedule A'!E22)+('Schedule A'!E23*CEILING(Invoice!L31-0.5,1)),
IF(AND(Invoice!A31&gt;=DATE(2026,6,22),Invoice!A31&lt;=DATE(2027,6,20)),('Schedule A'!F22)+('Schedule A'!F23*CEILING(Invoice!L31-0.5,1)),
0))))</f>
        <v>0</v>
      </c>
      <c r="M68" s="21">
        <f>IF(OR(Invoice!L32="",Invoice!L32=0),0,IF(AND(Invoice!A32&gt;DATE(2024,6,24),Invoice!A32&lt;DATE(2025,6,23)),('Schedule A'!D22)+('Schedule A'!D23*CEILING(Invoice!L32-0.5,1)),
IF(AND(Invoice!A32&gt;=DATE(2025,6,23),Invoice!A32&lt;DATE(2026,6,22)),('Schedule A'!E22)+('Schedule A'!E23*CEILING(Invoice!L32-0.5,1)),
IF(AND(Invoice!A32&gt;=DATE(2026,6,22),Invoice!A32&lt;=DATE(2027,6,20)),('Schedule A'!F22)+('Schedule A'!F23*CEILING(Invoice!L32-0.5,1)),
0))))</f>
        <v>0</v>
      </c>
    </row>
    <row r="69" spans="1:13" x14ac:dyDescent="0.25">
      <c r="A69" s="1" t="s">
        <v>69</v>
      </c>
      <c r="B69" s="21">
        <f>IF(OR(Invoice!L21="",Invoice!L21=0),0,IF(AND(Invoice!A21&gt;DATE(2024,6,24),Invoice!A21&lt;DATE(2025,6,23)),('Schedule A'!D21*CEILING(MAX(Invoice!L21,4),1)),
IF(AND(Invoice!A21&gt;=DATE(2025,6,23),Invoice!A21&lt;DATE(2026,6,22)),('Schedule A'!E21*CEILING(MAX(Invoice!L21,4),1)),
IF(AND(Invoice!A21&gt;=DATE(2026,6,22),Invoice!A21&lt;=DATE(2027,6,20)),('Schedule A'!F21*CEILING(MAX(Invoice!L21,4),1)),
0))))</f>
        <v>0</v>
      </c>
      <c r="C69" s="21">
        <f>IF(OR(Invoice!L22="",Invoice!L22=0),0,IF(AND(Invoice!A22&gt;DATE(2024,6,24),Invoice!A22&lt;DATE(2025,6,23)),('Schedule A'!D21*CEILING(MAX(Invoice!L22,4),1)),
IF(AND(Invoice!A22&gt;=DATE(2025,6,23),Invoice!A22&lt;DATE(2026,6,22)),('Schedule A'!E21*CEILING(MAX(Invoice!L22,4),1)),
IF(AND(Invoice!A22&gt;=DATE(2026,6,22),Invoice!A22&lt;=DATE(2027,6,20)),('Schedule A'!F21*CEILING(MAX(Invoice!L22,4),1)),
0))))</f>
        <v>0</v>
      </c>
      <c r="D69" s="21">
        <f>IF(OR(Invoice!L23="",Invoice!L23=0),0,IF(AND(Invoice!A23&gt;DATE(2024,6,24),Invoice!A23&lt;DATE(2025,6,23)),('Schedule A'!D21*CEILING(MAX(Invoice!L23,4),1)),
IF(AND(Invoice!A23&gt;=DATE(2025,6,23),Invoice!A23&lt;DATE(2026,6,22)),('Schedule A'!E21*CEILING(MAX(Invoice!L23,4),1)),
IF(AND(Invoice!A23&gt;=DATE(2026,6,22),Invoice!A23&lt;=DATE(2027,6,20)),('Schedule A'!F21*CEILING(MAX(Invoice!L23,4),1)),
0))))</f>
        <v>0</v>
      </c>
      <c r="E69" s="21">
        <f>IF(OR(Invoice!L24="",Invoice!L24=0),0,IF(AND(Invoice!A24&gt;DATE(2024,6,24),Invoice!A24&lt;DATE(2025,6,23)),('Schedule A'!D21*CEILING(MAX(Invoice!L24,4),1)),
IF(AND(Invoice!A24&gt;=DATE(2025,6,23),Invoice!A24&lt;DATE(2026,6,22)),('Schedule A'!E21*CEILING(MAX(Invoice!L24,4),1)),
IF(AND(Invoice!A24&gt;=DATE(2026,6,22),Invoice!A24&lt;=DATE(2027,6,20)),('Schedule A'!F21*CEILING(MAX(Invoice!L24,4),1)),
0))))</f>
        <v>0</v>
      </c>
      <c r="F69" s="21">
        <f>IF(OR(Invoice!L25="",Invoice!L25=0),0,IF(AND(Invoice!A25&gt;DATE(2024,6,24),Invoice!A25&lt;DATE(2025,6,23)),('Schedule A'!D21*CEILING(MAX(Invoice!L25,4),1)),
IF(AND(Invoice!A25&gt;=DATE(2025,6,23),Invoice!A25&lt;DATE(2026,6,22)),('Schedule A'!E21*CEILING(MAX(Invoice!L25,4),1)),
IF(AND(Invoice!A25&gt;=DATE(2026,6,22),Invoice!A25&lt;=DATE(2027,6,20)),('Schedule A'!F21*CEILING(MAX(Invoice!L25,4),1)),
0))))</f>
        <v>0</v>
      </c>
      <c r="G69" s="21">
        <f>IF(OR(Invoice!L26="",Invoice!L26=0),0,IF(AND(Invoice!A26&gt;DATE(2024,6,24),Invoice!A26&lt;DATE(2025,6,23)),('Schedule A'!D21*CEILING(MAX(Invoice!L26,4),1)),
IF(AND(Invoice!A26&gt;=DATE(2025,6,23),Invoice!A26&lt;DATE(2026,6,22)),('Schedule A'!E21*CEILING(MAX(Invoice!L26,4),1)),
IF(AND(Invoice!A26&gt;=DATE(2026,6,22),Invoice!A26&lt;=DATE(2027,6,20)),('Schedule A'!F21*CEILING(MAX(Invoice!L26,4),1)),
0))))</f>
        <v>0</v>
      </c>
      <c r="H69" s="21">
        <f>IF(OR(Invoice!L27="",Invoice!L27=0),0,IF(AND(Invoice!A27&gt;DATE(2024,6,24),Invoice!A27&lt;DATE(2025,6,23)),('Schedule A'!D21*CEILING(MAX(Invoice!L27,4),1)),
IF(AND(Invoice!A27&gt;=DATE(2025,6,23),Invoice!A27&lt;DATE(2026,6,22)),('Schedule A'!E21*CEILING(MAX(Invoice!L27,4),1)),
IF(AND(Invoice!A27&gt;=DATE(2026,6,22),Invoice!A27&lt;=DATE(2027,6,20)),('Schedule A'!F21*CEILING(MAX(Invoice!L27,4),1)),
0))))</f>
        <v>0</v>
      </c>
      <c r="I69" s="21">
        <f>IF(OR(Invoice!L28="",Invoice!L28=0),0,IF(AND(Invoice!A28&gt;DATE(2024,6,24),Invoice!A28&lt;DATE(2025,6,23)),('Schedule A'!D21*CEILING(MAX(Invoice!L28,4),1)),
IF(AND(Invoice!A28&gt;=DATE(2025,6,23),Invoice!A28&lt;DATE(2026,6,22)),('Schedule A'!E21*CEILING(MAX(Invoice!L28,4),1)),
IF(AND(Invoice!A28&gt;=DATE(2026,6,22),Invoice!A28&lt;=DATE(2027,6,20)),('Schedule A'!F21*CEILING(MAX(Invoice!L28,4),1)),
0))))</f>
        <v>0</v>
      </c>
      <c r="J69" s="21">
        <f>IF(OR(Invoice!L29="",Invoice!L29=0),0,IF(AND(Invoice!A29&gt;DATE(2024,6,24),Invoice!A29&lt;DATE(2025,6,23)),('Schedule A'!D21*CEILING(MAX(Invoice!L29,4),1)),
IF(AND(Invoice!A29&gt;=DATE(2025,6,23),Invoice!A29&lt;DATE(2026,6,22)),('Schedule A'!E21*CEILING(MAX(Invoice!L29,4),1)),
IF(AND(Invoice!A29&gt;=DATE(2026,6,22),Invoice!A29&lt;=DATE(2027,6,20)),('Schedule A'!F21*CEILING(MAX(Invoice!L29,4),1)),
0))))</f>
        <v>0</v>
      </c>
      <c r="K69" s="21">
        <f>IF(OR(Invoice!L30="",Invoice!L30=0),0,IF(AND(Invoice!A30&gt;DATE(2024,6,24),Invoice!A30&lt;DATE(2025,6,23)),('Schedule A'!D21*CEILING(MAX(Invoice!L30,4),1)),
IF(AND(Invoice!A30&gt;=DATE(2025,6,23),Invoice!A30&lt;DATE(2026,6,22)),('Schedule A'!E21*CEILING(MAX(Invoice!L30,4),1)),
IF(AND(Invoice!A30&gt;=DATE(2026,6,22),Invoice!A30&lt;=DATE(2027,6,20)),('Schedule A'!F21*CEILING(MAX(Invoice!L30,4),1)),
0))))</f>
        <v>0</v>
      </c>
      <c r="L69" s="21">
        <f>IF(OR(Invoice!L31="",Invoice!L31=0),0,IF(AND(Invoice!A31&gt;DATE(2024,6,24),Invoice!A31&lt;DATE(2025,6,23)),('Schedule A'!D21*CEILING(MAX(Invoice!L31,4),1)),
IF(AND(Invoice!A31&gt;=DATE(2025,6,23),Invoice!A31&lt;DATE(2026,6,22)),('Schedule A'!E21*CEILING(MAX(Invoice!L31,4),1)),
IF(AND(Invoice!A31&gt;=DATE(2026,6,22),Invoice!A31&lt;=DATE(2027,6,20)),('Schedule A'!F21*CEILING(MAX(Invoice!L31,4),1)),
0))))</f>
        <v>0</v>
      </c>
      <c r="M69" s="21">
        <f>IF(OR(Invoice!L32="",Invoice!L32=0),0,IF(AND(Invoice!A32&gt;DATE(2024,6,24),Invoice!A32&lt;DATE(2025,6,23)),('Schedule A'!D21*CEILING(MAX(Invoice!L32,4),1)),
IF(AND(Invoice!A32&gt;=DATE(2025,6,23),Invoice!A32&lt;DATE(2026,6,22)),('Schedule A'!E21*CEILING(MAX(Invoice!L32,4),1)),
IF(AND(Invoice!A32&gt;=DATE(2026,6,22),Invoice!A32&lt;=DATE(2027,6,20)),('Schedule A'!F21*CEILING(MAX(Invoice!L32,4),1)),
0))))</f>
        <v>0</v>
      </c>
    </row>
    <row r="70" spans="1:13" x14ac:dyDescent="0.25">
      <c r="A70" s="1" t="s">
        <v>67</v>
      </c>
      <c r="B70" s="21">
        <f>IF(OR(Invoice!N17="",Invoice!N17=0),0,Invoice!N17*(1/7))</f>
        <v>0</v>
      </c>
      <c r="C70" s="21">
        <f>Invoice!N17*(1/7)</f>
        <v>0</v>
      </c>
      <c r="D70" s="21">
        <f>Invoice!N17*(1/7)</f>
        <v>0</v>
      </c>
      <c r="E70" s="21">
        <f>Invoice!N17*(1/7)</f>
        <v>0</v>
      </c>
      <c r="F70" s="21">
        <f>Invoice!N17*(1/7)</f>
        <v>0</v>
      </c>
      <c r="G70" s="21">
        <f>Invoice!N17*(1/7)</f>
        <v>0</v>
      </c>
      <c r="H70" s="21">
        <f>Invoice!N17*(1/7)</f>
        <v>0</v>
      </c>
      <c r="I70" s="21">
        <f>Invoice!N17*(1/7)</f>
        <v>0</v>
      </c>
      <c r="J70" s="21">
        <f>Invoice!N17*(1/7)</f>
        <v>0</v>
      </c>
      <c r="K70" s="21">
        <f>Invoice!N17*(1/7)</f>
        <v>0</v>
      </c>
      <c r="L70" s="21">
        <f>Invoice!N17*(1/7)</f>
        <v>0</v>
      </c>
      <c r="M70" s="21">
        <f>Invoice!N17*(1/7)</f>
        <v>0</v>
      </c>
    </row>
    <row r="71" spans="1:13" x14ac:dyDescent="0.25">
      <c r="A71" s="1"/>
    </row>
    <row r="72" spans="1:13" x14ac:dyDescent="0.25">
      <c r="A72" s="1"/>
    </row>
    <row r="73" spans="1:13" x14ac:dyDescent="0.25">
      <c r="A73" s="1"/>
    </row>
    <row r="74" spans="1:13" x14ac:dyDescent="0.25">
      <c r="A74" s="1"/>
    </row>
    <row r="75" spans="1:13" x14ac:dyDescent="0.25">
      <c r="A75" s="1"/>
    </row>
    <row r="76" spans="1:13" x14ac:dyDescent="0.25">
      <c r="A76" s="1"/>
    </row>
    <row r="77" spans="1:13" x14ac:dyDescent="0.25">
      <c r="A77" s="1"/>
    </row>
    <row r="78" spans="1:13" x14ac:dyDescent="0.25">
      <c r="A78" s="1"/>
    </row>
    <row r="79" spans="1:13" x14ac:dyDescent="0.25">
      <c r="A79" s="1"/>
    </row>
  </sheetData>
  <sheetProtection algorithmName="SHA-512" hashValue="47MozrwfY/pIQIG0GejzE1tuY7YvZNJat/9j5yKnruKeGMbUOUfA5VoSUuWiwbsKyX/i6vIfFGcKDU6YdmeE0A==" saltValue="gnDdJrk9ZgOPuuFslRZQCA==" spinCount="100000" sheet="1" objects="1" scenarios="1" selectLockedCells="1" selectUnlockedCells="1"/>
  <conditionalFormatting sqref="A1:A1048576">
    <cfRule type="duplicateValues" dxfId="0" priority="1"/>
  </conditionalFormatting>
  <pageMargins left="0.7" right="0.7" top="0.75" bottom="0.75" header="0.3" footer="0.3"/>
  <ignoredErrors>
    <ignoredError sqref="B29:M40 B58:M66 B8:M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17</vt:i4>
      </vt:variant>
    </vt:vector>
  </HeadingPairs>
  <TitlesOfParts>
    <vt:vector size="22" baseType="lpstr">
      <vt:lpstr>Instructions</vt:lpstr>
      <vt:lpstr>Invoice</vt:lpstr>
      <vt:lpstr>OT &amp; Infringements</vt:lpstr>
      <vt:lpstr>Schedule A</vt:lpstr>
      <vt:lpstr>Calculator</vt:lpstr>
      <vt:lpstr>Calculator!Fittings</vt:lpstr>
      <vt:lpstr>Fittings</vt:lpstr>
      <vt:lpstr>Calculator!Free_Day</vt:lpstr>
      <vt:lpstr>Free_Day</vt:lpstr>
      <vt:lpstr>Calculator!Performances</vt:lpstr>
      <vt:lpstr>Performances</vt:lpstr>
      <vt:lpstr>Calculator!Photo_and_Promo</vt:lpstr>
      <vt:lpstr>Photo_and_Promo</vt:lpstr>
      <vt:lpstr>Invoice!Print_Area</vt:lpstr>
      <vt:lpstr>Calculator!Rehearsals</vt:lpstr>
      <vt:lpstr>Rehearsals</vt:lpstr>
      <vt:lpstr>Calculator!Sector_2</vt:lpstr>
      <vt:lpstr>Sector_2</vt:lpstr>
      <vt:lpstr>Calculator!Touring</vt:lpstr>
      <vt:lpstr>Touring</vt:lpstr>
      <vt:lpstr>Calculator!TYA</vt:lpstr>
      <vt:lpstr>TYA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Duniz</dc:creator>
  <cp:lastModifiedBy>Randy Duniz</cp:lastModifiedBy>
  <cp:lastPrinted>2025-03-17T14:05:36Z</cp:lastPrinted>
  <dcterms:created xsi:type="dcterms:W3CDTF">2025-02-12T18:27:39Z</dcterms:created>
  <dcterms:modified xsi:type="dcterms:W3CDTF">2026-03-11T20:21:16Z</dcterms:modified>
</cp:coreProperties>
</file>